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NUWSP\Data dari PDAM\"/>
    </mc:Choice>
  </mc:AlternateContent>
  <xr:revisionPtr revIDLastSave="0" documentId="8_{8930C411-36FB-4A8F-8CDC-5EF9B6061A16}" xr6:coauthVersionLast="45" xr6:coauthVersionMax="45" xr10:uidLastSave="{00000000-0000-0000-0000-000000000000}"/>
  <workbookProtection workbookPassword="8AC2" lockStructure="1"/>
  <bookViews>
    <workbookView xWindow="-120" yWindow="-120" windowWidth="24240" windowHeight="13140" tabRatio="734" firstSheet="2" activeTab="6" xr2:uid="{00000000-000D-0000-FFFF-FFFF00000000}"/>
  </bookViews>
  <sheets>
    <sheet name="Cover" sheetId="1" r:id="rId1"/>
    <sheet name="Contents" sheetId="17" r:id="rId2"/>
    <sheet name="Petunjuk Pengisian" sheetId="21" r:id="rId3"/>
    <sheet name="INPUT" sheetId="2" r:id="rId4"/>
    <sheet name="CALCS" sheetId="15" r:id="rId5"/>
    <sheet name="OUTPUT" sheetId="19" r:id="rId6"/>
    <sheet name="Ringkasan" sheetId="22" r:id="rId7"/>
  </sheets>
  <externalReferences>
    <externalReference r:id="rId8"/>
    <externalReference r:id="rId9"/>
  </externalReferences>
  <definedNames>
    <definedName name="_xlnm.Print_Area" localSheetId="3">INPUT!$A$1:$U$98</definedName>
    <definedName name="_xlnm.Print_Area" localSheetId="5">OUTPUT!$B$1:$J$73</definedName>
    <definedName name="_xlnm.Print_Titles" localSheetId="4">CALCS!$C:$C,CALCS!$1:$14</definedName>
    <definedName name="_xlnm.Print_Titles" localSheetId="1">Contents!$C:$C,Contents!$1:$3</definedName>
    <definedName name="_xlnm.Print_Titles" localSheetId="3">INPUT!$C:$C,INPUT!$1:$5</definedName>
    <definedName name="_xlnm.Print_Titles" localSheetId="5">OUTPUT!$C:$C,OUTPUT!$1:$5</definedName>
    <definedName name="_xlnm.Print_Titles" localSheetId="2">'Petunjuk Pengisian'!$C:$C,'Petunjuk Pengisian'!$1:$3</definedName>
    <definedName name="Title_Model" localSheetId="2">[1]Cover!$C$2</definedName>
    <definedName name="Title_Model">Cover!$C$2</definedName>
    <definedName name="Title_Project" localSheetId="5">Cover!#REF!</definedName>
    <definedName name="Title_Project" localSheetId="2">[1]Cover!#REF!</definedName>
    <definedName name="Title_Project">Cover!#REF!</definedName>
  </definedNames>
  <calcPr calcId="181029" concurrentCalc="0"/>
</workbook>
</file>

<file path=xl/calcChain.xml><?xml version="1.0" encoding="utf-8"?>
<calcChain xmlns="http://schemas.openxmlformats.org/spreadsheetml/2006/main">
  <c r="G52" i="2" l="1"/>
  <c r="G62" i="2"/>
  <c r="I112" i="2"/>
  <c r="G143" i="15"/>
  <c r="G144" i="15"/>
  <c r="G58" i="15"/>
  <c r="G129" i="15"/>
  <c r="G131" i="15"/>
  <c r="G141" i="15"/>
  <c r="G146" i="15"/>
  <c r="G136" i="15"/>
  <c r="G68" i="15"/>
  <c r="G113" i="15"/>
  <c r="G115" i="15"/>
  <c r="G120" i="15"/>
  <c r="G106" i="15"/>
  <c r="G108" i="15"/>
  <c r="G107" i="15"/>
  <c r="G111" i="15"/>
  <c r="G116" i="15"/>
  <c r="G74" i="15"/>
  <c r="G118" i="15"/>
  <c r="G124" i="15"/>
  <c r="E28" i="2"/>
  <c r="E66" i="2"/>
  <c r="E113" i="15"/>
  <c r="E67" i="2"/>
  <c r="E114" i="15"/>
  <c r="E120" i="15"/>
  <c r="E124" i="15"/>
  <c r="E125" i="15"/>
  <c r="G72" i="15"/>
  <c r="G109" i="15"/>
  <c r="G66" i="15"/>
  <c r="G56" i="15"/>
  <c r="E30" i="2"/>
  <c r="E57" i="15"/>
  <c r="D57" i="15"/>
  <c r="E95" i="2"/>
  <c r="G125" i="15"/>
  <c r="E9" i="15"/>
  <c r="G13" i="15"/>
  <c r="G75" i="15"/>
  <c r="G76" i="15"/>
  <c r="G77" i="15"/>
  <c r="E59" i="2"/>
  <c r="E108" i="15"/>
  <c r="E109" i="15"/>
  <c r="E65" i="2"/>
  <c r="E116" i="15"/>
  <c r="E118" i="15"/>
  <c r="E63" i="2"/>
  <c r="E12" i="15"/>
  <c r="E8" i="15"/>
  <c r="G24" i="19"/>
  <c r="G73" i="15"/>
  <c r="G79" i="15"/>
  <c r="G80" i="15"/>
  <c r="E33" i="19"/>
  <c r="E32" i="19"/>
  <c r="G81" i="15"/>
  <c r="E31" i="19"/>
  <c r="E15" i="2"/>
  <c r="E16" i="2"/>
  <c r="E31" i="15"/>
  <c r="E27" i="22"/>
  <c r="G51" i="2"/>
  <c r="E60" i="2"/>
  <c r="I30" i="15"/>
  <c r="D22" i="22"/>
  <c r="D20" i="22"/>
  <c r="D5" i="22"/>
  <c r="D4" i="22"/>
  <c r="B1" i="22"/>
  <c r="G163" i="15"/>
  <c r="G165" i="15"/>
  <c r="E8" i="22"/>
  <c r="E52" i="2"/>
  <c r="E100" i="15"/>
  <c r="D108" i="15"/>
  <c r="C108" i="15"/>
  <c r="G100" i="15"/>
  <c r="C100" i="15"/>
  <c r="E51" i="2"/>
  <c r="E99" i="15"/>
  <c r="E101" i="15"/>
  <c r="E102" i="15"/>
  <c r="G99" i="15"/>
  <c r="G156" i="15"/>
  <c r="G30" i="15"/>
  <c r="G31" i="15"/>
  <c r="G32" i="15"/>
  <c r="E18" i="19"/>
  <c r="E49" i="2"/>
  <c r="E75" i="15"/>
  <c r="E76" i="15"/>
  <c r="E77" i="15"/>
  <c r="E48" i="2"/>
  <c r="E94" i="15"/>
  <c r="E96" i="15"/>
  <c r="E95" i="15"/>
  <c r="E97" i="15"/>
  <c r="E47" i="2"/>
  <c r="E45" i="2"/>
  <c r="E74" i="15"/>
  <c r="E44" i="2"/>
  <c r="E43" i="2"/>
  <c r="E42" i="2"/>
  <c r="E72" i="15"/>
  <c r="E40" i="2"/>
  <c r="E39" i="2"/>
  <c r="E62" i="2"/>
  <c r="E107" i="15"/>
  <c r="E57" i="2"/>
  <c r="E106" i="15"/>
  <c r="E111" i="15"/>
  <c r="E58" i="2"/>
  <c r="E34" i="2"/>
  <c r="E68" i="15"/>
  <c r="E33" i="2"/>
  <c r="E32" i="2"/>
  <c r="E66" i="15"/>
  <c r="E58" i="15"/>
  <c r="E29" i="2"/>
  <c r="E56" i="15"/>
  <c r="E59" i="15"/>
  <c r="G72" i="2"/>
  <c r="E57" i="19"/>
  <c r="E83" i="2"/>
  <c r="E143" i="15"/>
  <c r="E84" i="2"/>
  <c r="E144" i="15"/>
  <c r="E82" i="2"/>
  <c r="D116" i="15"/>
  <c r="C116" i="15"/>
  <c r="C97" i="15"/>
  <c r="E94" i="2"/>
  <c r="E156" i="15"/>
  <c r="E163" i="15"/>
  <c r="E90" i="2"/>
  <c r="E150" i="15"/>
  <c r="E91" i="2"/>
  <c r="E151" i="15"/>
  <c r="E92" i="2"/>
  <c r="E89" i="2"/>
  <c r="E149" i="15"/>
  <c r="E152" i="15"/>
  <c r="E154" i="15"/>
  <c r="C136" i="15"/>
  <c r="C135" i="15"/>
  <c r="D75" i="15"/>
  <c r="C75" i="15"/>
  <c r="E24" i="19"/>
  <c r="G134" i="15"/>
  <c r="G135" i="15"/>
  <c r="G137" i="15"/>
  <c r="D135" i="15"/>
  <c r="D136" i="15"/>
  <c r="D115" i="15"/>
  <c r="E22" i="19"/>
  <c r="E26" i="19"/>
  <c r="E66" i="19"/>
  <c r="E65" i="19"/>
  <c r="E63" i="19"/>
  <c r="E62" i="19"/>
  <c r="D156" i="15"/>
  <c r="C156" i="15"/>
  <c r="D149" i="15"/>
  <c r="G149" i="15"/>
  <c r="D150" i="15"/>
  <c r="G150" i="15"/>
  <c r="D151" i="15"/>
  <c r="G151" i="15"/>
  <c r="D152" i="15"/>
  <c r="G152" i="15"/>
  <c r="C150" i="15"/>
  <c r="C151" i="15"/>
  <c r="C152" i="15"/>
  <c r="C149" i="15"/>
  <c r="G139" i="15"/>
  <c r="D24" i="22"/>
  <c r="C129" i="15"/>
  <c r="D114" i="15"/>
  <c r="G114" i="15"/>
  <c r="C114" i="15"/>
  <c r="D113" i="15"/>
  <c r="C113" i="15"/>
  <c r="D106" i="15"/>
  <c r="D107" i="15"/>
  <c r="C107" i="15"/>
  <c r="C106" i="15"/>
  <c r="D99" i="15"/>
  <c r="C99" i="15"/>
  <c r="D94" i="15"/>
  <c r="G94" i="15"/>
  <c r="G95" i="15"/>
  <c r="C94" i="15"/>
  <c r="C95" i="15"/>
  <c r="D72" i="15"/>
  <c r="D73" i="15"/>
  <c r="E73" i="15"/>
  <c r="D74" i="15"/>
  <c r="C73" i="15"/>
  <c r="C74" i="15"/>
  <c r="C72" i="15"/>
  <c r="C77" i="15"/>
  <c r="D30" i="15"/>
  <c r="D31" i="15"/>
  <c r="D32" i="15"/>
  <c r="C31" i="15"/>
  <c r="C32" i="15"/>
  <c r="C30" i="15"/>
  <c r="E6" i="19"/>
  <c r="E8" i="19"/>
  <c r="G91" i="15"/>
  <c r="D130" i="15"/>
  <c r="G130" i="15"/>
  <c r="D131" i="15"/>
  <c r="D143" i="15"/>
  <c r="D144" i="15"/>
  <c r="C131" i="15"/>
  <c r="C143" i="15"/>
  <c r="C144" i="15"/>
  <c r="C130" i="15"/>
  <c r="C58" i="15"/>
  <c r="D58" i="15"/>
  <c r="D56" i="15"/>
  <c r="C56" i="15"/>
  <c r="C55" i="19"/>
  <c r="C47" i="19"/>
  <c r="C29" i="19"/>
  <c r="C16" i="19"/>
  <c r="C12" i="19"/>
  <c r="C127" i="15"/>
  <c r="C104" i="15"/>
  <c r="C70" i="15"/>
  <c r="C54" i="15"/>
  <c r="C15" i="15"/>
  <c r="C3" i="1"/>
  <c r="C12" i="17"/>
  <c r="C11" i="17"/>
  <c r="C10" i="17"/>
  <c r="B1" i="19"/>
  <c r="B12" i="19"/>
  <c r="B1" i="17"/>
  <c r="B1" i="2"/>
  <c r="B12" i="2"/>
  <c r="B1" i="15"/>
  <c r="C5" i="1"/>
  <c r="C8" i="17"/>
  <c r="G102" i="15"/>
  <c r="E45" i="19"/>
  <c r="E115" i="15"/>
  <c r="E87" i="2"/>
  <c r="E86" i="2"/>
  <c r="G97" i="15"/>
  <c r="E41" i="19"/>
  <c r="G92" i="15"/>
  <c r="G96" i="15"/>
  <c r="E59" i="19"/>
  <c r="G101" i="15"/>
  <c r="E43" i="19"/>
  <c r="E51" i="19"/>
  <c r="E49" i="19"/>
  <c r="G154" i="15"/>
  <c r="E68" i="19"/>
  <c r="E70" i="19"/>
  <c r="E53" i="19"/>
  <c r="G132" i="15"/>
  <c r="G83" i="15"/>
  <c r="E10" i="19"/>
  <c r="B16" i="19"/>
  <c r="B25" i="2"/>
  <c r="B15" i="15"/>
  <c r="G140" i="15"/>
  <c r="E60" i="19"/>
  <c r="E36" i="19"/>
  <c r="G85" i="15"/>
  <c r="E35" i="19"/>
  <c r="G86" i="15"/>
  <c r="E39" i="19"/>
  <c r="D26" i="22"/>
  <c r="G84" i="15"/>
  <c r="E37" i="19"/>
  <c r="B29" i="19"/>
  <c r="B36" i="2"/>
  <c r="B47" i="19"/>
  <c r="B55" i="19"/>
  <c r="B54" i="15"/>
  <c r="B70" i="15"/>
  <c r="B104" i="15"/>
  <c r="B127" i="15"/>
  <c r="B54" i="2"/>
  <c r="B69" i="2"/>
  <c r="G57" i="15"/>
  <c r="G59" i="15"/>
  <c r="G173" i="15"/>
  <c r="E15" i="22"/>
  <c r="E20" i="19"/>
  <c r="G34" i="15"/>
  <c r="G43" i="15"/>
  <c r="G44" i="15"/>
  <c r="C15" i="22"/>
  <c r="E80" i="15"/>
  <c r="E81" i="15"/>
  <c r="E79" i="15"/>
  <c r="E83" i="15"/>
  <c r="G39" i="19"/>
  <c r="G45" i="19"/>
  <c r="G49" i="19"/>
  <c r="G33" i="19"/>
  <c r="G37" i="19"/>
  <c r="G53" i="19"/>
  <c r="G43" i="19"/>
  <c r="G36" i="19"/>
  <c r="G51" i="19"/>
  <c r="G32" i="19"/>
  <c r="G31" i="19"/>
  <c r="G35" i="19"/>
  <c r="G41" i="19"/>
  <c r="E18" i="2"/>
  <c r="E32" i="15"/>
  <c r="E21" i="2"/>
  <c r="E22" i="2"/>
  <c r="E23" i="2"/>
  <c r="E19" i="2"/>
  <c r="E17" i="2"/>
  <c r="E30" i="15"/>
  <c r="E34" i="15"/>
  <c r="E43" i="15"/>
  <c r="E44" i="15"/>
  <c r="G20" i="19"/>
  <c r="G26" i="19"/>
  <c r="C8" i="22"/>
  <c r="E14" i="19"/>
  <c r="C11" i="22"/>
  <c r="E85" i="15"/>
  <c r="E84" i="15"/>
  <c r="E91" i="15"/>
  <c r="E92" i="15"/>
  <c r="E86" i="15"/>
  <c r="E87" i="15"/>
</calcChain>
</file>

<file path=xl/sharedStrings.xml><?xml version="1.0" encoding="utf-8"?>
<sst xmlns="http://schemas.openxmlformats.org/spreadsheetml/2006/main" count="860" uniqueCount="542">
  <si>
    <t>[Sheet title]</t>
  </si>
  <si>
    <t>Unit</t>
  </si>
  <si>
    <t>Description</t>
  </si>
  <si>
    <t>Version</t>
  </si>
  <si>
    <t>Item</t>
  </si>
  <si>
    <t>Error check</t>
  </si>
  <si>
    <t>Contents</t>
  </si>
  <si>
    <t>TABLE OF CONTENTS</t>
  </si>
  <si>
    <t>VERSION HISTORY</t>
  </si>
  <si>
    <t>Worksheet name</t>
  </si>
  <si>
    <t>Cover</t>
  </si>
  <si>
    <t>©2016 Economic Consulting Associates Ltd</t>
  </si>
  <si>
    <t>Linked cell (between worksheets)</t>
  </si>
  <si>
    <t>Input</t>
  </si>
  <si>
    <t>Expanatory text</t>
  </si>
  <si>
    <t>Text</t>
  </si>
  <si>
    <t>End of sheet</t>
  </si>
  <si>
    <t>Calculation / formula</t>
  </si>
  <si>
    <t>&gt;</t>
  </si>
  <si>
    <t>Outline of the tool - created 11 August 2016</t>
  </si>
  <si>
    <t>Cover page</t>
  </si>
  <si>
    <t>Content page</t>
  </si>
  <si>
    <t>INPUT</t>
  </si>
  <si>
    <t>CALCULATIONS</t>
  </si>
  <si>
    <t>OUTPUT</t>
  </si>
  <si>
    <t>Input data from PDAM</t>
  </si>
  <si>
    <t>Formulas and calculations</t>
  </si>
  <si>
    <t>Outputs and results</t>
  </si>
  <si>
    <t xml:space="preserve">% </t>
  </si>
  <si>
    <t>connections</t>
  </si>
  <si>
    <t>%</t>
  </si>
  <si>
    <t>m3</t>
  </si>
  <si>
    <t>Yes</t>
  </si>
  <si>
    <t>No</t>
  </si>
  <si>
    <t>year</t>
  </si>
  <si>
    <t>Target year</t>
  </si>
  <si>
    <t>APBD allocation for water</t>
  </si>
  <si>
    <t>Year</t>
  </si>
  <si>
    <t>Instructions</t>
  </si>
  <si>
    <t>Total production costs (no depreciation)</t>
  </si>
  <si>
    <t>Do not delete this column</t>
  </si>
  <si>
    <t>index</t>
  </si>
  <si>
    <t>Calculations and formulas</t>
  </si>
  <si>
    <t>Working comments and notes</t>
  </si>
  <si>
    <t>Range of coverage for categorisation</t>
  </si>
  <si>
    <t>Top limit</t>
  </si>
  <si>
    <t>Bottom limit</t>
  </si>
  <si>
    <t>Mid figure</t>
  </si>
  <si>
    <t>kWh/m3</t>
  </si>
  <si>
    <t>Below or above targets</t>
  </si>
  <si>
    <t>Temporary cells</t>
  </si>
  <si>
    <t>Working notes</t>
  </si>
  <si>
    <t>1st complete draft</t>
  </si>
  <si>
    <t>A</t>
  </si>
  <si>
    <t>B</t>
  </si>
  <si>
    <t>Input used for calculation</t>
  </si>
  <si>
    <t>Range / limits for BPPSPAM overall score</t>
  </si>
  <si>
    <t>score</t>
  </si>
  <si>
    <t>Top</t>
  </si>
  <si>
    <t>Middle</t>
  </si>
  <si>
    <t>Bottom</t>
  </si>
  <si>
    <t>Range / limits for BPPSPAM financial score</t>
  </si>
  <si>
    <t>Range / limits for BPPSPAM operational score</t>
  </si>
  <si>
    <t>NUWAS category</t>
  </si>
  <si>
    <t>category</t>
  </si>
  <si>
    <t>The formula used here will produced a FALSE message if the combination does not make sense, for example, if the BPPSPAM scores are all high but coverage is super low, or the other way around</t>
  </si>
  <si>
    <t>Total NRW</t>
  </si>
  <si>
    <t>NRW percentage</t>
  </si>
  <si>
    <t>NRW percentage benchmark</t>
  </si>
  <si>
    <t>Using the NRW target for 2019, can change this figure to something more realistic</t>
  </si>
  <si>
    <t>Side information to see where  the losses occur</t>
  </si>
  <si>
    <t>Not really energy efficiency per se, more like energy used per m3 of water produced, but can be used to measure improvement of energy use if compared with previous year's</t>
  </si>
  <si>
    <t xml:space="preserve">Again, I don’t think this is energy efficiency per se… more like % of energy cost </t>
  </si>
  <si>
    <t>Expected revenues from water sales</t>
  </si>
  <si>
    <t>Expected revenues is the amount of water sold times average tariff</t>
  </si>
  <si>
    <t>RISPAM</t>
  </si>
  <si>
    <t>Fiscal capacity category</t>
  </si>
  <si>
    <t>Range of fiscal capacity index</t>
  </si>
  <si>
    <t>Energy use per m3</t>
  </si>
  <si>
    <t>Collection efficiency (calculated)</t>
  </si>
  <si>
    <t>KEY / LEGEND</t>
  </si>
  <si>
    <t>World Bank Team</t>
  </si>
  <si>
    <t>Irma Setiono</t>
  </si>
  <si>
    <t>Risyana Sukarma</t>
  </si>
  <si>
    <t>Enrico Djonoputro</t>
  </si>
  <si>
    <t>ECA</t>
  </si>
  <si>
    <t>Tatiana Tumenggung</t>
  </si>
  <si>
    <t>Energy cost ratio</t>
  </si>
  <si>
    <t>Operating cost ratio</t>
  </si>
  <si>
    <t xml:space="preserve">Modified based on discussion with WB Team </t>
  </si>
  <si>
    <t>Reporting period</t>
  </si>
  <si>
    <t>Current year</t>
  </si>
  <si>
    <t>Starting month</t>
  </si>
  <si>
    <t>Latest month</t>
  </si>
  <si>
    <t>Reporfting period</t>
  </si>
  <si>
    <t>Total number of connections</t>
  </si>
  <si>
    <t>Number of household connections</t>
  </si>
  <si>
    <t>NRW per connections</t>
  </si>
  <si>
    <t>Shows the ratio of revenues from water sales to OPEX (no depreciation)</t>
  </si>
  <si>
    <t>Operating cost ratio benchmark</t>
  </si>
  <si>
    <t>This should be higher than 100% if the PDAM wants to cover depreciation as well</t>
  </si>
  <si>
    <t>C</t>
  </si>
  <si>
    <t>Is LG preparing RISPAM</t>
  </si>
  <si>
    <t>Annual number of additional population served</t>
  </si>
  <si>
    <t>ppl/year</t>
  </si>
  <si>
    <t>Number of years between current and target</t>
  </si>
  <si>
    <t xml:space="preserve">isetiono@worldbank.org </t>
  </si>
  <si>
    <t xml:space="preserve">rsukarma@worldbank.org </t>
  </si>
  <si>
    <t>edjonoputro@worldbank.ord</t>
  </si>
  <si>
    <t>tatiana.tumenggung@eca-uk.com</t>
  </si>
  <si>
    <t xml:space="preserve">Idle capacity </t>
  </si>
  <si>
    <t>Changed order of sheets, modify instructions and add summary sheet</t>
  </si>
  <si>
    <t>&gt;&gt;</t>
  </si>
  <si>
    <t>We can delete this sheet, and put the Key / Legend and version history in the bottom of the cover page</t>
  </si>
  <si>
    <t>NUWAS group</t>
  </si>
  <si>
    <t>group</t>
  </si>
  <si>
    <t>Fiscal capacity category range</t>
  </si>
  <si>
    <t>NUWAS categories</t>
  </si>
  <si>
    <t>NUWAS group and products</t>
  </si>
  <si>
    <t>products</t>
  </si>
  <si>
    <t>NUWAS products available</t>
  </si>
  <si>
    <t>Areas to be improved</t>
  </si>
  <si>
    <t xml:space="preserve">Summary results </t>
  </si>
  <si>
    <t>How to use this tool</t>
  </si>
  <si>
    <t>Meaning of outputs</t>
  </si>
  <si>
    <t>Rp / kWh</t>
  </si>
  <si>
    <t>NRW in l/s/connections</t>
  </si>
  <si>
    <t>Reporting period (number of months)</t>
  </si>
  <si>
    <t>months</t>
  </si>
  <si>
    <t>Number of months</t>
  </si>
  <si>
    <t>April</t>
  </si>
  <si>
    <t>September</t>
  </si>
  <si>
    <t>November</t>
  </si>
  <si>
    <t>Hours of operation during reporting period</t>
  </si>
  <si>
    <t>Tahun</t>
  </si>
  <si>
    <t>Data</t>
  </si>
  <si>
    <t>Hal</t>
  </si>
  <si>
    <t>Komentar dari pemakai</t>
  </si>
  <si>
    <t>Periode laporan yang digunakan</t>
  </si>
  <si>
    <t>nilai</t>
  </si>
  <si>
    <t>kategori</t>
  </si>
  <si>
    <t>CAKUPAN PELAYANAN</t>
  </si>
  <si>
    <t>KATEGORI PDAM</t>
  </si>
  <si>
    <t>orang</t>
  </si>
  <si>
    <t>Perangkat Penilaian Kinerja PDAM dan Pemda</t>
  </si>
  <si>
    <t>Petunjuk Pengisian untuk PDAM dan Pemda</t>
  </si>
  <si>
    <t>Mengenal lembar pengisian</t>
  </si>
  <si>
    <t>Lembar INPUT: lembar untuk memasukkan data</t>
  </si>
  <si>
    <t>Lembar CALCS: lembar untuk menghitung indikator output dengan menggunakan rumus</t>
  </si>
  <si>
    <t>Lembar OUTPUT: lembar untuk menyajikan indikator output berdasarkan hasil perhtungan</t>
  </si>
  <si>
    <t>Lembar pengisian/pengubahan data</t>
  </si>
  <si>
    <t>Gunakan hanya lembar INPUT untuk mengisi/mengubah data</t>
  </si>
  <si>
    <t>Cara mengisi lembar INPUT</t>
  </si>
  <si>
    <t>Ketik nama PDAM (pada sel C6) dan lokasi PDAM (pada sel E6)</t>
  </si>
  <si>
    <t>Apabila anda ingin menambahkan catatan/tanggapan atas data yang dimasukkan, silakan ketik catatan/tanggapan anda pada kotak biru di kolom R</t>
  </si>
  <si>
    <t>Ketik tahun dimana audit BPKP diterbitkan pada sel E15, E16 dan E17</t>
  </si>
  <si>
    <t>Ketik tahun untuk periode laporan dalam kotak biru pada kolom E, ini harus sama dengan tahun periode laporan (pada sel E9)</t>
  </si>
  <si>
    <t>Ketik tahun dari periode laporan dalam kotak biru pada kolom E, ini harus sama dengan tahun periode laporan (pada sel E9)</t>
  </si>
  <si>
    <t>Masukkan nama Pemda pada sel G66</t>
  </si>
  <si>
    <t>Gunakan data ABPD terakhir yang ada untuk Pertanyaan 5.13-5.16</t>
  </si>
  <si>
    <t>Ketik tahun dimana APBD terakhir diterbitkan pada sel E83, E84, E85, dan E86</t>
  </si>
  <si>
    <t>Gunakan Permenkeu No.37/PMK 0.7/2016 - atau peraturan Kemenkeu terakhir tentang kapasitas fiskal Pemda</t>
  </si>
  <si>
    <t>sambungan</t>
  </si>
  <si>
    <t>OPERASIONAL</t>
  </si>
  <si>
    <t>Satuan</t>
  </si>
  <si>
    <t>satuan</t>
  </si>
  <si>
    <t>ya/tidak</t>
  </si>
  <si>
    <t>Silahkan pilih jawaban dari menu "dropddown", ya jika ada meter induk, tidak kalau tidak ada</t>
  </si>
  <si>
    <t>Ya</t>
  </si>
  <si>
    <t>Tidak</t>
  </si>
  <si>
    <t>Sehat</t>
  </si>
  <si>
    <t>Kurang sehat</t>
  </si>
  <si>
    <t>Sakit</t>
  </si>
  <si>
    <t>jam</t>
  </si>
  <si>
    <t>KEUANGAN</t>
  </si>
  <si>
    <t>Tarif listrik PLN untuk PDAM</t>
  </si>
  <si>
    <t>l/d</t>
  </si>
  <si>
    <t>PEMERINTAH DAERAH</t>
  </si>
  <si>
    <t>Tahun RISPAM diterbitkan</t>
  </si>
  <si>
    <t>Silahkan pilih jawaban dari "dropdown" menu, jika jawaban anda "Tidak", langsung the pertanyaan no 5.5</t>
  </si>
  <si>
    <t>tahun</t>
  </si>
  <si>
    <t>Silahkan pilih jawaban dari "dropdown" menu, jika jawaban anda "Tidak" berikan penjelasan di kolom komentar</t>
  </si>
  <si>
    <t>Target cakupan pelayanan jaringan perpipaan di tahun target</t>
  </si>
  <si>
    <t>Target cakupan pelayanan jaringan bukan perpipaan di tahun target</t>
  </si>
  <si>
    <t>Alokasi DAK untuk penyediaan air minum</t>
  </si>
  <si>
    <t>Alokasi APBD lainnya untuk penyediaan air minum</t>
  </si>
  <si>
    <t>Petunjuk</t>
  </si>
  <si>
    <t>Hasil</t>
  </si>
  <si>
    <t>Penjelasan</t>
  </si>
  <si>
    <t xml:space="preserve">TANGGAL </t>
  </si>
  <si>
    <t>Kategori NUWAS</t>
  </si>
  <si>
    <t>Cakupan pelayanan di daerah pelayanan</t>
  </si>
  <si>
    <t>Jumlah total sambungan</t>
  </si>
  <si>
    <t>Jumlah sambungan baru</t>
  </si>
  <si>
    <t>Kehilangan air per sambungan</t>
  </si>
  <si>
    <t>m3/sambungan</t>
  </si>
  <si>
    <t xml:space="preserve">Status RISPAM </t>
  </si>
  <si>
    <t>Tahun target</t>
  </si>
  <si>
    <t>Target cakupan jaringan perpipaan</t>
  </si>
  <si>
    <t>Target cakupan jaringan bukan perpipaan</t>
  </si>
  <si>
    <t>Sangat tinggi</t>
  </si>
  <si>
    <t>Tinggi</t>
  </si>
  <si>
    <t>Rendah</t>
  </si>
  <si>
    <t>Status RISPAM</t>
  </si>
  <si>
    <t>Ketik periode masa berlaku RISPAM yang akan disusun</t>
  </si>
  <si>
    <t xml:space="preserve">Masukkan skor total dari laporan BPKP </t>
  </si>
  <si>
    <t xml:space="preserve">Masukkan skor finansial dari laporan BPKP </t>
  </si>
  <si>
    <t xml:space="preserve">Masukkan skor operasional dari laporan BPKP </t>
  </si>
  <si>
    <t xml:space="preserve">Pilih dari menu pilihan, status berdasarkan kategori BPPSPAM untuk tahun sebelumnya </t>
  </si>
  <si>
    <t xml:space="preserve">Pilih dari menu pilihan, status berdasarkan kategori BPPSPAM untuk dua tahun sebelumnya </t>
  </si>
  <si>
    <t xml:space="preserve">Pilih dari menu pilihan, status berdasarkan kategori BPPSPAM untuk tiga tahun sebelumnya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</si>
  <si>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</si>
  <si>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</si>
  <si>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</si>
  <si>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</si>
  <si>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</si>
  <si>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</si>
  <si>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</si>
  <si>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</si>
  <si>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</si>
  <si>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</si>
  <si>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</si>
  <si>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</si>
  <si>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</si>
  <si>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</si>
  <si>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</si>
  <si>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</si>
  <si>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</si>
  <si>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</si>
  <si>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</si>
  <si>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</si>
  <si>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</si>
  <si>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</si>
  <si>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Ketik tahun periode laporan dalam kotak biru pada kolom E, ini harus sama dengan tahun periode laporan pada Point C</t>
  </si>
  <si>
    <t>Apabila memiliki meter induk, pilih "Ya" , apabila tidak ada meter induk, pilih "Tidak"</t>
  </si>
  <si>
    <t xml:space="preserve">Ketik tarif PLN untuk PDAM yang berlaku saat ini </t>
  </si>
  <si>
    <t xml:space="preserve">Ketik periode masa berlaku RISPAM yang ada </t>
  </si>
  <si>
    <t>4.1</t>
  </si>
  <si>
    <t>4.2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</si>
  <si>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</si>
  <si>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</si>
  <si>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</si>
  <si>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</si>
  <si>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</si>
  <si>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</si>
  <si>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</si>
  <si>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</si>
  <si>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</si>
  <si>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</si>
  <si>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</si>
  <si>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</si>
  <si>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</si>
  <si>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</si>
  <si>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</si>
  <si>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</si>
  <si>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</si>
  <si>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</si>
  <si>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</si>
  <si>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</si>
  <si>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 xml:space="preserve">Apabila Pemda tidak sedang dalam proses penyiapan RISPAM, pilih "Tidak" dalam menu pilihan </t>
  </si>
  <si>
    <t xml:space="preserve">Ketik tahun dimana RISPAM akan diterbitkan </t>
  </si>
  <si>
    <t xml:space="preserve">Ketik perkiraan jumlah penduduk pada tahun sasaran RISPAM </t>
  </si>
  <si>
    <t xml:space="preserve">Ketik target jumlah penduduk yang akan dilayani oleh sistem perpipaan dengan sambungan rumah pada tahun sasaran </t>
  </si>
  <si>
    <t xml:space="preserve">Ketik target cakupan pelayanan sistem perpipaan dengan sambungan rumah pada tahun sasaran </t>
  </si>
  <si>
    <t xml:space="preserve">Ketik target cakupan pelayanan sistem bukan jaringan perpipaan (BJP) pada tahun sasaran </t>
  </si>
  <si>
    <t xml:space="preserve">ketik jumlah alokasi dana APBD untuk penyertaan modal PDAM </t>
  </si>
  <si>
    <t xml:space="preserve">Ketik jumlah alokasi DAK khusus untuk air minum </t>
  </si>
  <si>
    <t xml:space="preserve">Ketik jumlah alokasi dana APBD lainnya untuk air minum </t>
  </si>
  <si>
    <t xml:space="preserve">Ketik indeks kapasitas fiskal Pemda sesuai dengan Permenkeu terakhir </t>
  </si>
  <si>
    <r>
      <t>Untuk pertanyaan lainnya, apabila ada, sila</t>
    </r>
    <r>
      <rPr>
        <b/>
        <sz val="10"/>
        <color rgb="FF0070C0"/>
        <rFont val="Arial"/>
        <family val="2"/>
      </rPr>
      <t>h</t>
    </r>
    <r>
      <rPr>
        <b/>
        <sz val="10"/>
        <color theme="1"/>
        <rFont val="Arial"/>
        <family val="2"/>
      </rPr>
      <t>kan kontak nama-nama berikut ini</t>
    </r>
  </si>
  <si>
    <t>jiwa</t>
  </si>
  <si>
    <t xml:space="preserve">Silahkan masukkan jumlah populasi di Kota atau Kabupaten </t>
  </si>
  <si>
    <t>Silahkan masukkan jumlah populasi di daerah pelayanan</t>
  </si>
  <si>
    <t>Silahkan masukkan jumlah populasi yang terlayani</t>
  </si>
  <si>
    <t>Silahkan memasukkan nama Kabupaten/Kota</t>
  </si>
  <si>
    <t>Tanggal masukkan</t>
  </si>
  <si>
    <t>Silahkan masukkan tanggal pengisian Self-Assessment Toolkit ini</t>
  </si>
  <si>
    <t>Silahkan masukkan tahun di mana RISPAM diterbitkan</t>
  </si>
  <si>
    <t>Silahkan masukkan masa berlaku RISPAM</t>
  </si>
  <si>
    <t>Silahkan masukkan tahun di mana RISPAM akan diterbitkan</t>
  </si>
  <si>
    <t>Masukkan data hanya di cell yang berwarna biru , jika ada komentar, silahkan dimasukkan dalam kolom komentar (kolom R)</t>
  </si>
  <si>
    <t>Silahkan masukkan jumlah IKK atau cabang yang dioperasikan</t>
  </si>
  <si>
    <t>Kapasitas produksi air yang terpasang</t>
  </si>
  <si>
    <t>Tolong masukkan data hanya di cell yang berwarna biru (kotak biru), jika ada komentar, tolong dimasukkan dalam kolom komentar (kolom R)</t>
  </si>
  <si>
    <t>Target populasi yang akan terlayani dengan jaringan perpipaan</t>
  </si>
  <si>
    <t>Target populasi yang akan terlayani dengan jaringan bukan perpipaan</t>
  </si>
  <si>
    <t>Jumlah IKK atau cabang yang dioperasikan</t>
  </si>
  <si>
    <t>Apakah Pemda sedang menyiapkan RISPAM?</t>
  </si>
  <si>
    <t>Tahun RISPAM akan diterbitkan</t>
  </si>
  <si>
    <t>Selesai</t>
  </si>
  <si>
    <t>Sehat Berkelanjutan</t>
  </si>
  <si>
    <t>Potensi untuk Sehat</t>
  </si>
  <si>
    <t>Kurang Sehat</t>
  </si>
  <si>
    <t>Kehilangan air di distribusi</t>
  </si>
  <si>
    <t>PDAM - KAB/KOTA</t>
  </si>
  <si>
    <t>Periode Laporan</t>
  </si>
  <si>
    <t>Jumlah penduduk di wilayah pelayanan</t>
  </si>
  <si>
    <t>Nama Pemda</t>
  </si>
  <si>
    <t>Target jumlah penduduk terlayani sistem perpipaan</t>
  </si>
  <si>
    <t>Target jumlah penduduk terlayani sistem non-perpipaan</t>
  </si>
  <si>
    <t>Status Kinerja PDAM (tahun sebelumnya)</t>
  </si>
  <si>
    <t>Status Kinerja PDAM (2 tahun sebelumnya)</t>
  </si>
  <si>
    <t>Status Kinerja PDAM (3 tahun sebelumnya)</t>
  </si>
  <si>
    <t>Jumlah  penduduk di wilayah administratif</t>
  </si>
  <si>
    <t>Jumlah pelanggan (total)</t>
  </si>
  <si>
    <t>Jumlah sistem yang beroperasi</t>
  </si>
  <si>
    <t>Apakah tersedia meter induk?</t>
  </si>
  <si>
    <t>Kapasitas pengambilan air baku</t>
  </si>
  <si>
    <t>Nama Pemerintah Daerah</t>
  </si>
  <si>
    <t xml:space="preserve">Jumlah penduduk proyeksi di tahun target dalam RISPAM </t>
  </si>
  <si>
    <t>Alokasi APBD untuk penyertaan modal PDAM</t>
  </si>
  <si>
    <t xml:space="preserve">Silahkan masukkan total jumlah sambungan langsung </t>
  </si>
  <si>
    <t>Silahkan masukkan total jumlah sambungan baru selama periode assessment ini</t>
  </si>
  <si>
    <t xml:space="preserve">Silahkan masukkan jumlah sambungan rumah tidak termasuk sambungan non-domestik) </t>
  </si>
  <si>
    <t>Silahkan masukkan jumlah sistem yang dioperasikan</t>
  </si>
  <si>
    <t>Silahkan masukkan jumlah total air yang diproduksi selama periode laporan</t>
  </si>
  <si>
    <t>Silahkan masukkan jumlah total air yang didistribusikan selama periode laporan</t>
  </si>
  <si>
    <t>Silahkan masukkan jumlah total air yang terjual selama periode laporan</t>
  </si>
  <si>
    <t>Silahkan masukkan kapasitas instalasi pengambilan sumber air baku</t>
  </si>
  <si>
    <t>Silahkan masukkan total kapasitas produksi air yang terpasang</t>
  </si>
  <si>
    <t>Silahkan masukkan rata-rata waktu pelayanan air per hari</t>
  </si>
  <si>
    <t>Silahkan masukkan total biaya listrik yang dikeluarkan selama periode laporan</t>
  </si>
  <si>
    <t>Silahkan masukkan tarif listrik PLN yang diberlakukan untuk PDAM</t>
  </si>
  <si>
    <t>Silahkan masukkan perkiraan jumlah penduduk di akhir tahun perencanaan RISPAM</t>
  </si>
  <si>
    <t>Silahkan masukkan target populasi yang akan dilayani jaringan perpipaan pada akhir tahun perencanaan RISPAM</t>
  </si>
  <si>
    <t>Silahkan masukkan target populasi yang akan dilayani dengan jaringan bukan perpipaan pada akhir tahun perencanaan RISPAM</t>
  </si>
  <si>
    <t>Silahkan masukkan target cakupan pelayanan jaringan perpipaan di tahun target</t>
  </si>
  <si>
    <t>Silahkan masukkan target cakupan pelayanan jaringan bukan perpipaan di tahun target</t>
  </si>
  <si>
    <t>Silahkan masukkan jumlah penyertaan modal dari APBD untuk PDAM pada tahun anggaran periode laporan</t>
  </si>
  <si>
    <t>Silahkan masukkan jumlah DAK yang dialokasikan untuk penyediaan air minum pada tahun anggaran periode laporan</t>
  </si>
  <si>
    <t>Silahkan masukkan jumplah APBD lainnya yang dialokasikan untuk pengembangan penyediaan air minum pada tahun anggaran periode laporan</t>
  </si>
  <si>
    <t>Silahkan masukkan jumlah total APBD pada tahun anggaran periode laporan</t>
  </si>
  <si>
    <t>Ketik tanggal pengisian data dalam kotak biru (dd/mm/yyyy)</t>
  </si>
  <si>
    <t>Period Laporan adalah periode terakhir dimana data PDAM bulanan tersedia, misalnya, apabila laporan bulanan terakhir adalah Juli 2016:</t>
  </si>
  <si>
    <r>
      <t xml:space="preserve">Ketik </t>
    </r>
    <r>
      <rPr>
        <b/>
        <sz val="9"/>
        <rFont val="Arial"/>
        <family val="2"/>
      </rPr>
      <t>2016</t>
    </r>
    <r>
      <rPr>
        <sz val="9"/>
        <rFont val="Arial"/>
        <family val="2"/>
      </rPr>
      <t xml:space="preserve"> sebagai </t>
    </r>
    <r>
      <rPr>
        <i/>
        <sz val="9"/>
        <rFont val="Arial"/>
        <family val="2"/>
      </rPr>
      <t>tahun berjalan</t>
    </r>
  </si>
  <si>
    <r>
      <t xml:space="preserve">Ketik </t>
    </r>
    <r>
      <rPr>
        <b/>
        <sz val="9"/>
        <rFont val="Arial"/>
        <family val="2"/>
      </rPr>
      <t>Juli</t>
    </r>
    <r>
      <rPr>
        <sz val="9"/>
        <rFont val="Arial"/>
        <family val="2"/>
      </rPr>
      <t xml:space="preserve"> pada </t>
    </r>
    <r>
      <rPr>
        <i/>
        <sz val="9"/>
        <rFont val="Arial"/>
        <family val="2"/>
      </rPr>
      <t>bulan terakhir</t>
    </r>
    <r>
      <rPr>
        <sz val="9"/>
        <rFont val="Arial"/>
        <family val="2"/>
      </rPr>
      <t xml:space="preserve"> tersedianya data </t>
    </r>
  </si>
  <si>
    <r>
      <t xml:space="preserve">Kategorisasi </t>
    </r>
    <r>
      <rPr>
        <b/>
        <sz val="9"/>
        <rFont val="Arial"/>
        <family val="2"/>
      </rPr>
      <t xml:space="preserve">PDAM &gt;&gt; silakan gunakan data dari laporan audit BPKP terakhir </t>
    </r>
  </si>
  <si>
    <t>Pertanyaan No 1.4-1.6 memerlukan data tiga tahun terakhir berdasarkan status kinerja dari BPPSPAM:</t>
  </si>
  <si>
    <r>
      <t xml:space="preserve">Cakupan Pelayanan &gt;&gt; </t>
    </r>
    <r>
      <rPr>
        <i/>
        <sz val="9"/>
        <rFont val="Arial"/>
        <family val="2"/>
      </rPr>
      <t>gunakan data dari laporan teknis bulanan PDAM yang terakhir</t>
    </r>
  </si>
  <si>
    <t>Masukkan jumlah penduduk di daerah pelayanan PDAM sesuai dengan laporan bulanan PDAM terakhir</t>
  </si>
  <si>
    <t>Masukkan jumlah penduduk yang saat ini dilayani PDAM sesuai dengan laporan bulanan PDAM terakhir</t>
  </si>
  <si>
    <t>Masukkan jumlah total sambungan, termasuk sambungan aktif dan tidak aktif, serta jenis sambungan (rumah tangga, komersil, industri dll)</t>
  </si>
  <si>
    <r>
      <t xml:space="preserve">Masukkan jumlah kumulatif sambungan baru selama periode laporan , misalnya, apabila data tersedia pada bulan terakhir adalah bulan </t>
    </r>
    <r>
      <rPr>
        <b/>
        <sz val="10"/>
        <rFont val="Arial"/>
        <family val="2"/>
      </rPr>
      <t>Juli 2016:</t>
    </r>
  </si>
  <si>
    <t xml:space="preserve">Masukkan jumlah sambungan rumah tangga sesuai dengan laporan bulanan PDAM terakhir </t>
  </si>
  <si>
    <r>
      <t xml:space="preserve">Operasional &gt;&gt; </t>
    </r>
    <r>
      <rPr>
        <i/>
        <sz val="9"/>
        <rFont val="Arial"/>
        <family val="2"/>
      </rPr>
      <t>gunakan data dari laporan teknis bulanan PDAM yang terakhir</t>
    </r>
  </si>
  <si>
    <r>
      <t xml:space="preserve">Ketik jumlah kumulatif air terdistribusi selama periode laporan , misalnya, apabila data terakhir yang tersedia adalah bulan </t>
    </r>
    <r>
      <rPr>
        <b/>
        <sz val="9"/>
        <rFont val="Arial"/>
        <family val="2"/>
      </rPr>
      <t>Juli 2016:</t>
    </r>
  </si>
  <si>
    <r>
      <t xml:space="preserve">Ketik jumlah kumulatif air terjual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</si>
  <si>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t xml:space="preserve">Masukkan kapasitas pengambilan air baku (intake) </t>
  </si>
  <si>
    <t xml:space="preserve">Ketik rata-rata jam operasi per hari </t>
  </si>
  <si>
    <r>
      <t xml:space="preserve">Finansial &gt;&gt; </t>
    </r>
    <r>
      <rPr>
        <i/>
        <sz val="9"/>
        <rFont val="Arial"/>
        <family val="2"/>
      </rPr>
      <t>gunakan data dari laporan keuangan bulanan PDAM yang terakhir</t>
    </r>
  </si>
  <si>
    <r>
      <t xml:space="preserve">Ketik total biaya energi kumulatif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</si>
  <si>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r>
      <t xml:space="preserve">ketik total biaya produksi kumulatif TANPA depresiasi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</si>
  <si>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r>
      <t xml:space="preserve">Ketik pendapatan akumulatif dari penjualan non air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</si>
  <si>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r>
      <rPr>
        <b/>
        <sz val="9"/>
        <rFont val="Arial"/>
        <family val="2"/>
      </rPr>
      <t>Pemda  &gt;&gt;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bicarakan dengan Pemda untuk konfirmasi input pada bagian ini</t>
    </r>
  </si>
  <si>
    <t>Gunakan RISPAM yang ada (apabila telah tersedia) untuk Pertanyaan 5.2-5.4, apabila RISPAM masih dalam tahap penyiapan, konsultasikan dengan Pemda untuk Pertanyaan 5.5-5.7</t>
  </si>
  <si>
    <t>Apabila Pemda telah memiliki RISPAM, pilih "Ya" dari pilihan menu dan lanjutkan ke Pertanyaan 5.3</t>
  </si>
  <si>
    <t>Apabila Pemda tidak memiliki RISPAM, pilih "Tidak" dari pilihan menu dan lanjutkan ke Pertanyaan 5.5</t>
  </si>
  <si>
    <r>
      <t xml:space="preserve">Ketik tahun sasaran untuk RISPAM pada sel E76, E77,  E78, E80, dan E81, misalnya, apabila RISPAM diterbitkan tahun </t>
    </r>
    <r>
      <rPr>
        <b/>
        <sz val="9"/>
        <rFont val="Arial"/>
        <family val="2"/>
      </rPr>
      <t>2015</t>
    </r>
    <r>
      <rPr>
        <sz val="9"/>
        <rFont val="Arial"/>
        <family val="2"/>
      </rPr>
      <t xml:space="preserve"> dengan masa berlaku 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tahun:</t>
    </r>
  </si>
  <si>
    <r>
      <t xml:space="preserve">Ketik </t>
    </r>
    <r>
      <rPr>
        <b/>
        <sz val="9"/>
        <rFont val="Arial"/>
        <family val="2"/>
      </rPr>
      <t>2020 (2015+5)</t>
    </r>
    <r>
      <rPr>
        <sz val="9"/>
        <rFont val="Arial"/>
        <family val="2"/>
      </rPr>
      <t xml:space="preserve"> pada sel E76, E77,  E78, E80, dan E81</t>
    </r>
  </si>
  <si>
    <t xml:space="preserve">Ketik target jumlah penduduk yang akan dilayani sistem bukan jaringan perpipaan (BJP) pada tahun sasaran </t>
  </si>
  <si>
    <t>Total target layayan sistem perpipaan dan bukan jaringan perpipaan harus sama dengan 100%</t>
  </si>
  <si>
    <t>Ketik total anggaran APBD keseluruhan pada tahun bersangkutan</t>
  </si>
  <si>
    <t>ketik tahun dimana Permenkeu diterbitkan untuk mendapatkan indeks kapasitas fiskal pada Pertanyaan 5.17</t>
  </si>
  <si>
    <r>
      <t xml:space="preserve">Masukkan jumlah penduduk administratif Kabupaten atau Kota, </t>
    </r>
    <r>
      <rPr>
        <sz val="9"/>
        <rFont val="Arial"/>
        <family val="2"/>
      </rPr>
      <t xml:space="preserve">apabila data tidak terdapat pada laporan bulanan PDAM, gunakan data BPS terakhir dan sesuaikan tahunnya </t>
    </r>
    <r>
      <rPr>
        <sz val="9"/>
        <rFont val="Arial"/>
        <family val="2"/>
      </rPr>
      <t xml:space="preserve">dengan tahun pada laporan BPS </t>
    </r>
  </si>
  <si>
    <t xml:space="preserve">Ketik kapasitas terpasang Instalasi Pengolahan Air (IPA) </t>
  </si>
  <si>
    <r>
      <t xml:space="preserve">Ketik tahun awal perencanaan RISPAM </t>
    </r>
    <r>
      <rPr>
        <strike/>
        <sz val="9"/>
        <rFont val="Arial"/>
        <family val="2"/>
      </rPr>
      <t xml:space="preserve"> </t>
    </r>
  </si>
  <si>
    <r>
      <t xml:space="preserve">Apabila RISPAM masih dalam tahap penyusunan, </t>
    </r>
    <r>
      <rPr>
        <sz val="9"/>
        <rFont val="Arial"/>
        <family val="2"/>
      </rPr>
      <t>pilih "Ya" dari pilihan menu dan lanjutkan ke pertanyaan 5.6</t>
    </r>
  </si>
  <si>
    <t>Kapasitas Menganggur</t>
  </si>
  <si>
    <t>Konsumsi listrik per m3</t>
  </si>
  <si>
    <t>Efisiensi Penagihan</t>
  </si>
  <si>
    <t>Alokasi APBD untuk pengembangan SPAM</t>
  </si>
  <si>
    <t>Kategori Kapasitas Fiskal</t>
  </si>
  <si>
    <t>Nama PDAM</t>
  </si>
  <si>
    <t>Kabupaten/Kota</t>
  </si>
  <si>
    <t>RINGKASAN HASIL KAJIAN</t>
  </si>
  <si>
    <t>Kategori PDAM</t>
  </si>
  <si>
    <t>Kapasitas Fiskal Pemda</t>
  </si>
  <si>
    <t>Kelompok : 1</t>
  </si>
  <si>
    <t>Kelompok : 2A</t>
  </si>
  <si>
    <t>Kelompok : 2B</t>
  </si>
  <si>
    <t>Kelompok : 3</t>
  </si>
  <si>
    <t>Kelompok : 4</t>
  </si>
  <si>
    <t>Kelompok : 5</t>
  </si>
  <si>
    <t>Produk NUWAS</t>
  </si>
  <si>
    <t>Prioritas Kegiatan</t>
  </si>
  <si>
    <t>INFORMASI LAIN:</t>
  </si>
  <si>
    <t>Agustus</t>
  </si>
  <si>
    <t>Tanggal Pengisian</t>
  </si>
  <si>
    <t>Periode/Rencana Periode RISPAM</t>
  </si>
  <si>
    <t>Masa Berlaku Rispam</t>
  </si>
  <si>
    <t>Masa Berlaku RISPAM</t>
  </si>
  <si>
    <t>Januari</t>
  </si>
  <si>
    <t>Februari</t>
  </si>
  <si>
    <t>Maret</t>
  </si>
  <si>
    <t>Mei</t>
  </si>
  <si>
    <t>Juni</t>
  </si>
  <si>
    <t>Juli</t>
  </si>
  <si>
    <t>Oktober</t>
  </si>
  <si>
    <t>Desember</t>
  </si>
  <si>
    <t>Lamanya masa berlaku RISPAM</t>
  </si>
  <si>
    <t>Jumlah sambungan baru (kumulatif selama periode laporan)</t>
  </si>
  <si>
    <t>Volume air yang diproduksi (kumulatif selama periode laporan)</t>
  </si>
  <si>
    <t>Volume air yang didistribusikan (kumulatif selama periode laporan)</t>
  </si>
  <si>
    <t>Pendapatan yang lain-lain (kumulatif selama periode laporan)</t>
  </si>
  <si>
    <t>Cakupan Pelayanan</t>
  </si>
  <si>
    <t>Periode</t>
  </si>
  <si>
    <t>Jumlah sambungan rumah tangga</t>
  </si>
  <si>
    <t>kWh</t>
  </si>
  <si>
    <t>Total pemakaian listrik (kumulatif selama periode laporan)</t>
  </si>
  <si>
    <t>Total biaya listrik (kumulatif selama periode laporan)</t>
  </si>
  <si>
    <t>Rasio pendapatan dan biaya langsung</t>
  </si>
  <si>
    <t>Penerimaan dari penjualan air (kumulatif selama periode laporan)</t>
  </si>
  <si>
    <t>Silahkan masukkan total penerimaan dari DRD kumulatif selama periode laporan</t>
  </si>
  <si>
    <t>Kategori PDAM untuk NUWAS</t>
  </si>
  <si>
    <t>Rp</t>
  </si>
  <si>
    <t>Silahkan memasukkan nama PDAM</t>
  </si>
  <si>
    <t>Sebagian</t>
  </si>
  <si>
    <t>Sedang</t>
  </si>
  <si>
    <t>Banpro Pendamping, Hibah Inovasi, Program TA dan CB tahap lanjut</t>
  </si>
  <si>
    <t>Banpro Pendamping, Hibah Berbasis Kinerja, Hibah Inovasi, Program TA &amp; CB tahap lanjut</t>
  </si>
  <si>
    <t xml:space="preserve">Banpro Pendamping, Hibah Berbasis Kinerja, Hibah Inovasi, Banpro Stimulan, Program TA &amp; CB </t>
  </si>
  <si>
    <t>Hibah Berbasis Kinerja, Hibah Inovasi, Banpro Stimulan dan Program TA&amp;CB</t>
  </si>
  <si>
    <t>Hibah Inovasi, Banpro Stimulan, Progran TA&amp;CB tahap dasar</t>
  </si>
  <si>
    <t>3.11</t>
  </si>
  <si>
    <t>Electricity use per m3</t>
  </si>
  <si>
    <t>Rasio biaya listrik dan energi terhadap biaya produksi</t>
  </si>
  <si>
    <t>4.2a</t>
  </si>
  <si>
    <t>Liter</t>
  </si>
  <si>
    <t>Ketik jumlah akumulatif konsumsi energi (dalam satuan liter pemakaian solar) selama periode laporan</t>
  </si>
  <si>
    <r>
      <t xml:space="preserve">Ketik jumlah akumulatif konsumsi energi listrik (dalam satuan kWh) selama periode laporan, misalnya, apabila data terakhir yang tersedia adalah bulan </t>
    </r>
    <r>
      <rPr>
        <b/>
        <sz val="9"/>
        <rFont val="Arial"/>
        <family val="2"/>
      </rPr>
      <t>Juli 2016:</t>
    </r>
  </si>
  <si>
    <t>Liter/m3</t>
  </si>
  <si>
    <t>Sangat Tinggi</t>
  </si>
  <si>
    <t>Sangat Rendah</t>
  </si>
  <si>
    <t>Tinggi/Sangat Tinggi</t>
  </si>
  <si>
    <t>Rendah/Sangat Rendah</t>
  </si>
  <si>
    <t>Nilai Kinerja Total dari BPPSPAM</t>
  </si>
  <si>
    <t>Nilai Aspek Keuangan dari BPPSPAM</t>
  </si>
  <si>
    <t>Nilai Aspek Pelayanan dari BPPSPAM</t>
  </si>
  <si>
    <t>Nilai Aspek Operasional dari BPPSPAM</t>
  </si>
  <si>
    <t>Nilai Aspek SDM dari BPPSPAM</t>
  </si>
  <si>
    <t>Gunakan data dari hasil evaluasi kinerja BPPSPAM</t>
  </si>
  <si>
    <t>Silahkan masukkan nilai aspek keuangan dari hasil evaluasi kinerja yang terakhir</t>
  </si>
  <si>
    <t>Silahkan masukkan nilai aspek operasional dari hasil evaluasi kinerja yang terakhir</t>
  </si>
  <si>
    <t>Silahkan masukkan status kinerja PDAM berdasarkan evaluasi kinerja pada tahun sebelumnya</t>
  </si>
  <si>
    <t>Silahkan masukkan status kinerja PDAM berdasarkan evaluasi kinerja pada 2 tahun sebelumnya</t>
  </si>
  <si>
    <t>Silahkan masukkan status kinerja PDAM berdasarkan evaluasi kinerja pada 3 tahun sebelumnya</t>
  </si>
  <si>
    <t>Silahkan masukkan nilai total kinerja dari hasil evaluasi kinerja yang terakhir</t>
  </si>
  <si>
    <t>Silahkan masukkan nilai aspek pelayanan dari hasil evaluasi kinerja yang terakhir</t>
  </si>
  <si>
    <t>Silahkan masukkan nilai aspek SDM dari hasil evaluasi kinerja yang terakhir</t>
  </si>
  <si>
    <t>Gunakan data RISPAM, APBD, PMK Peta Kapasitas Fiskal Daerah</t>
  </si>
  <si>
    <t>Total biaya BBM (kumulatif selama periode laporan)</t>
  </si>
  <si>
    <t>4.2b</t>
  </si>
  <si>
    <t>Harga BBM</t>
  </si>
  <si>
    <t>Rp / liter</t>
  </si>
  <si>
    <t>Silahkan masukkan harga BBM</t>
  </si>
  <si>
    <t>Total pemakaian BBM (kumulatif selama periode laporan)</t>
  </si>
  <si>
    <t>Formula</t>
  </si>
  <si>
    <t>Konsumsi BBM per m3</t>
  </si>
  <si>
    <t>Silahkan masukkan total biaya BBM yang dikeluarkan selama periode laporan</t>
  </si>
  <si>
    <t>Total biaya usaha tanpa penyusutan (kumulatif selama periode laporan)</t>
  </si>
  <si>
    <t>Silahkan masukkan total biaya usaha (biaya operasional) tanpa depresiasi selama periode laporan</t>
  </si>
  <si>
    <t>Silahkan pilih jawaban dari "dropdown" menu untuk kapasitas fiskal PemDa pada tahun anggaran periode laporan</t>
  </si>
  <si>
    <t>Silahkan masukan DRD kumulatif selama periode laporan</t>
  </si>
  <si>
    <t>Silahkan masukkan total pendapatan lain-lain selama periode laporan</t>
  </si>
  <si>
    <t>Apakah Pemda mempunyai RISPAM yang masih berlaku?</t>
  </si>
  <si>
    <t>Jumlah total APBD Pemda</t>
  </si>
  <si>
    <t>Skor Total</t>
  </si>
  <si>
    <t xml:space="preserve">Skor </t>
  </si>
  <si>
    <t>Klasifikasi</t>
  </si>
  <si>
    <t>Cakupan</t>
  </si>
  <si>
    <t>Kategori</t>
  </si>
  <si>
    <t>Finansial</t>
  </si>
  <si>
    <t>Operasi</t>
  </si>
  <si>
    <t>BPPSPAM</t>
  </si>
  <si>
    <t>Layanan</t>
  </si>
  <si>
    <t>PDAM</t>
  </si>
  <si>
    <t>≥ 3.5</t>
  </si>
  <si>
    <t>≥ 1.0</t>
  </si>
  <si>
    <t>≥ 75%</t>
  </si>
  <si>
    <t>&lt; 75%</t>
  </si>
  <si>
    <t>2.8 - 3.5</t>
  </si>
  <si>
    <t>≥ 50%</t>
  </si>
  <si>
    <t>&lt; 50%</t>
  </si>
  <si>
    <t>Berpotensi Sehat</t>
  </si>
  <si>
    <t>2.2 - 2.8</t>
  </si>
  <si>
    <t>≥ 0.7</t>
  </si>
  <si>
    <t>≤ 2.2</t>
  </si>
  <si>
    <t>Kapasitas Fiskal PEMDA</t>
  </si>
  <si>
    <t>KELOMPOK 2B
APBD, PDAM
APBN melalui Banpro Berbasis Kinerja, Hibah Inovasi, dan Banpro Pendamping
TA &amp; CB</t>
  </si>
  <si>
    <t>KELOMPOK 1
APBD, PDAM
APBN melalui Hibah Inovasi, Banpro Pendamping
TA &amp; CB</t>
  </si>
  <si>
    <t>KELOMPOK 2A
APBD, PDAM
APBN melalui Hibah Inovasi, Banpro Berbasis Kinerja dan Banpro Pendamping 
TA &amp; CB</t>
  </si>
  <si>
    <t>KELOMPOK 3
APBD
APBN melalui Banpro Berbasis Kinerja, Hibah Inovasi, Banpro Pendamping dan Banpro Stimulan 
TA &amp; CB</t>
  </si>
  <si>
    <t>KELOMPOK 4
APBD
APBN melalui Hibah Inovasi, Banpro Stimulan dan Banpro Berbasis Kinerja
TA &amp; CB</t>
  </si>
  <si>
    <t>KELOMPOK 5
APBD
APBN melalui Hibah Inovasi, Banpro Stimulan 
TA &amp; CB</t>
  </si>
  <si>
    <t>Jumlah penduduk di wilayah pelayanan teknis</t>
  </si>
  <si>
    <t xml:space="preserve">September </t>
  </si>
  <si>
    <t xml:space="preserve">Oktober </t>
  </si>
  <si>
    <t>Silakan masukan tahun di kotak pertama dan pilih dari "dropdown menu" untuk bulan di kotak kedua, sesuai dengan laporan bulanan yang digunakan</t>
  </si>
  <si>
    <t>Pendapatan air, yaitu data rekening ditagih (kumulatif selama period laporan)</t>
  </si>
  <si>
    <t>Jumlah penduduk terlayani</t>
  </si>
  <si>
    <t>Sangat rendah</t>
  </si>
  <si>
    <t xml:space="preserve"> </t>
  </si>
  <si>
    <r>
      <t xml:space="preserve">Ketik jumlah sistem dari PDAM yang masih beroperasi </t>
    </r>
    <r>
      <rPr>
        <sz val="9"/>
        <color rgb="FFFF0000"/>
        <rFont val="Arial"/>
        <family val="2"/>
      </rPr>
      <t>(sistem yang terpisah secara hidrolis)</t>
    </r>
  </si>
  <si>
    <r>
      <t xml:space="preserve">Ketik jumlah IKK atau cabang atau sistem dari PDAM yang masih beroperasi </t>
    </r>
    <r>
      <rPr>
        <sz val="9"/>
        <color rgb="FFFF0000"/>
        <rFont val="Arial"/>
        <family val="2"/>
      </rPr>
      <t>(berdasarkan jumlah unit pelayanan)</t>
    </r>
  </si>
  <si>
    <r>
      <t xml:space="preserve">      maka ketik total air yang diproduksi pada bulan </t>
    </r>
    <r>
      <rPr>
        <b/>
        <sz val="9"/>
        <rFont val="Arial"/>
        <family val="2"/>
      </rPr>
      <t>Januari + Februari + Maret + April + Mei + Juni  2016</t>
    </r>
  </si>
  <si>
    <t>Volume air yang terjual (kumulatif selama periode laporan)</t>
  </si>
  <si>
    <t>Pemakaian Air Dalam Proses Produksi</t>
  </si>
  <si>
    <t>Volume Pemakaian Air Dalam Proses Produksi</t>
  </si>
  <si>
    <t>Volume kehilangan air di Unit Distribusi</t>
  </si>
  <si>
    <t>`</t>
  </si>
  <si>
    <t>Kehilangan Air di Unit Distribusi (ATR/NRW)</t>
  </si>
  <si>
    <r>
      <t xml:space="preserve">      maka ketik total air terdistribusi pada bulan </t>
    </r>
    <r>
      <rPr>
        <b/>
        <sz val="9"/>
        <rFont val="Arial"/>
        <family val="2"/>
      </rPr>
      <t>Januari + Februari + Maret + April + Mei + Juni 2016</t>
    </r>
  </si>
  <si>
    <r>
      <t xml:space="preserve">      maka ketik total air terjual pada bulan Januari </t>
    </r>
    <r>
      <rPr>
        <b/>
        <sz val="9"/>
        <rFont val="Arial"/>
        <family val="2"/>
      </rPr>
      <t>+ Februari + Maret + April + Mei + Juni 2016</t>
    </r>
  </si>
  <si>
    <r>
      <t xml:space="preserve">Ketik jumlah akumulatif air yang diproduksi selama periode laporan, misalnya, apabila data terakhir yang tersedia adalah bulan </t>
    </r>
    <r>
      <rPr>
        <b/>
        <sz val="9"/>
        <rFont val="Arial"/>
        <family val="2"/>
      </rPr>
      <t>Juni 2016:</t>
    </r>
  </si>
  <si>
    <r>
      <t xml:space="preserve">       maka ketik total konsumsi energi pada bulan </t>
    </r>
    <r>
      <rPr>
        <b/>
        <sz val="9"/>
        <rFont val="Arial"/>
        <family val="2"/>
      </rPr>
      <t xml:space="preserve">Januari + Februari + Maret + April + Mei + Juni 2016 </t>
    </r>
    <r>
      <rPr>
        <sz val="9"/>
        <rFont val="Arial"/>
        <family val="2"/>
      </rPr>
      <t>(data diambil dari tagihan PLN selama bulan-bulan tersebut)</t>
    </r>
  </si>
  <si>
    <r>
      <t xml:space="preserve">      maka ketik jumlah biaya energi pada bulan </t>
    </r>
    <r>
      <rPr>
        <b/>
        <sz val="9"/>
        <rFont val="Arial"/>
        <family val="2"/>
      </rPr>
      <t>January + Februari + Maret + April + Mei + Juni 2016</t>
    </r>
  </si>
  <si>
    <r>
      <t xml:space="preserve">      maka ketik jumlah pendapatan dari penjualan air pada bulan </t>
    </r>
    <r>
      <rPr>
        <b/>
        <sz val="9"/>
        <rFont val="Arial"/>
        <family val="2"/>
      </rPr>
      <t>Januari + Februari + Maret + April + Mei + Juni 2016</t>
    </r>
  </si>
  <si>
    <r>
      <t xml:space="preserve">      maka ketik jumlah pendapatan dari </t>
    </r>
    <r>
      <rPr>
        <i/>
        <sz val="9"/>
        <rFont val="Arial"/>
        <family val="2"/>
      </rPr>
      <t xml:space="preserve">penjualan non-air </t>
    </r>
    <r>
      <rPr>
        <sz val="9"/>
        <rFont val="Arial"/>
        <family val="2"/>
      </rPr>
      <t xml:space="preserve">pada bulan </t>
    </r>
    <r>
      <rPr>
        <b/>
        <sz val="9"/>
        <rFont val="Arial"/>
        <family val="2"/>
      </rPr>
      <t>Januari + Februari + Maret + April + Mei + Juni 2016</t>
    </r>
  </si>
  <si>
    <r>
      <t xml:space="preserve">      maka ketik jumlah sambungan baru pada bulan </t>
    </r>
    <r>
      <rPr>
        <b/>
        <sz val="9"/>
        <rFont val="Arial"/>
        <family val="2"/>
      </rPr>
      <t>Januari + Februari + Maret + April + Mei + Juni 2016</t>
    </r>
  </si>
  <si>
    <r>
      <t xml:space="preserve">Jam operasional </t>
    </r>
    <r>
      <rPr>
        <sz val="9"/>
        <color rgb="FFFF0000"/>
        <rFont val="Arial"/>
        <family val="2"/>
      </rPr>
      <t>pelayanan (rata-rata)</t>
    </r>
  </si>
  <si>
    <t>jam/hari</t>
  </si>
  <si>
    <t>Harga Pokok Produksi</t>
  </si>
  <si>
    <t>Rp/m3</t>
  </si>
  <si>
    <t>Total biaya usaha dengan penyusutan (kumulatif selama periode laporan)</t>
  </si>
  <si>
    <t>4.3a</t>
  </si>
  <si>
    <t>4.3b</t>
  </si>
  <si>
    <r>
      <t xml:space="preserve">ketik total biaya produksi kumulatif DENGAN depresiasi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</si>
  <si>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r>
      <t xml:space="preserve">      maka ketik jumlah biaya produksi DENGAN depresiasi pada bulan </t>
    </r>
    <r>
      <rPr>
        <b/>
        <sz val="9"/>
        <rFont val="Arial"/>
        <family val="2"/>
      </rPr>
      <t>Januari + Februari + Maret + April + Mei + Juni 2016</t>
    </r>
  </si>
  <si>
    <r>
      <t xml:space="preserve">      maka ketik jumlah biaya produksi TANPA depresiasi pada bulan </t>
    </r>
    <r>
      <rPr>
        <b/>
        <sz val="9"/>
        <rFont val="Arial"/>
        <family val="2"/>
      </rPr>
      <t>Januari + Februari + Maret + April + Mei + Juni 2016</t>
    </r>
  </si>
  <si>
    <t>Tarif Rata-rata</t>
  </si>
  <si>
    <r>
      <t xml:space="preserve">Ketik pendapatan akumulatif dari penjualan air selama periode laporan, misalnya, apabila data terakhir yang tersedia adalah bulan </t>
    </r>
    <r>
      <rPr>
        <b/>
        <sz val="9"/>
        <rFont val="Arial"/>
        <family val="2"/>
      </rPr>
      <t>Juli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2016</t>
    </r>
    <r>
      <rPr>
        <sz val="9"/>
        <rFont val="Arial"/>
        <family val="2"/>
      </rPr>
      <t>:</t>
    </r>
  </si>
  <si>
    <r>
      <t xml:space="preserve">Ketik penerimaan dari penjualan air selama periode laporan (tidak termasuk piutang dari bulan sebelumnya), apabila data terakhir yang tersedia adalah bulan </t>
    </r>
    <r>
      <rPr>
        <b/>
        <sz val="9"/>
        <color rgb="FFFF0000"/>
        <rFont val="Arial"/>
        <family val="2"/>
      </rPr>
      <t>Juni 2016,</t>
    </r>
    <r>
      <rPr>
        <sz val="9"/>
        <color rgb="FFFF0000"/>
        <rFont val="Arial"/>
        <family val="2"/>
      </rPr>
      <t xml:space="preserve"> total penerimaan baru terlihat pada bulan </t>
    </r>
    <r>
      <rPr>
        <b/>
        <sz val="9"/>
        <color rgb="FFFF0000"/>
        <rFont val="Arial"/>
        <family val="2"/>
      </rPr>
      <t>Agustus 2016</t>
    </r>
    <r>
      <rPr>
        <sz val="9"/>
        <color rgb="FFFF0000"/>
        <rFont val="Arial"/>
        <family val="2"/>
      </rPr>
      <t>:</t>
    </r>
  </si>
  <si>
    <r>
      <t xml:space="preserve">      maka ketik jumlah penerimaan dari penjualan air pada bulan </t>
    </r>
    <r>
      <rPr>
        <b/>
        <sz val="9"/>
        <color rgb="FFFF0000"/>
        <rFont val="Arial"/>
        <family val="2"/>
      </rPr>
      <t>Januari + Februari + Maret + April + Mei + Juni 2016</t>
    </r>
  </si>
  <si>
    <t>5.18</t>
  </si>
  <si>
    <t>Dana investasi non-pemerintah</t>
  </si>
  <si>
    <t>Silahkan masukkan jumlah investasi non pemerintah</t>
  </si>
  <si>
    <t>Jumlah jiwa per keluarga (data BPS)</t>
  </si>
  <si>
    <t>l/d/sambungan</t>
  </si>
  <si>
    <t>Status</t>
  </si>
  <si>
    <t>Done</t>
  </si>
  <si>
    <t>PDAM TIRTA DELI</t>
  </si>
  <si>
    <t>KAB. DELI SERDANG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</si>
</sst>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0.0"/>
    <numFmt numFmtId="166" formatCode="#,##0;\-#,##0;\-"/>
    <numFmt numFmtId="167" formatCode="_(* #,##0_);_(* \(#,##0\);_(* &quot;-&quot;??_);_(@_)"/>
    <numFmt numFmtId="168" formatCode="0.0%"/>
    <numFmt numFmtId="169" formatCode="[$-409]d/mmm/yy;@"/>
    <numFmt numFmtId="170" formatCode="#,##0.0;\-#,##0.0;\-"/>
    <numFmt numFmtId="171" formatCode="[$-421]dd\ mmmm\ yyyy;@"/>
    <numFmt numFmtId="172" formatCode="#,##0.00;\-#,##0.00;\-"/>
    <numFmt numFmtId="173" formatCode="_(* #,##0.0_);_(* \(#,##0.0\);_(* &quot;-&quot;??_);_(@_)"/>
    <numFmt numFmtId="174" formatCode="0.00000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5" tint="0.39994506668294322"/>
      <name val="Calibri"/>
      <family val="2"/>
      <scheme val="minor"/>
    </font>
    <font>
      <b/>
      <sz val="11"/>
      <color theme="1"/>
      <name val="Cambria"/>
      <family val="1"/>
      <scheme val="major"/>
    </font>
    <font>
      <i/>
      <sz val="11"/>
      <color theme="1" tint="0.499984740745262"/>
      <name val="Calibri"/>
      <family val="2"/>
      <scheme val="minor"/>
    </font>
    <font>
      <b/>
      <sz val="11"/>
      <name val="Cambria"/>
      <family val="1"/>
      <scheme val="major"/>
    </font>
    <font>
      <sz val="14"/>
      <color theme="0"/>
      <name val="Cambria"/>
      <family val="2"/>
      <scheme val="major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9"/>
      <name val="Arial"/>
      <family val="2"/>
    </font>
    <font>
      <sz val="9"/>
      <color theme="5" tint="0.39991454817346722"/>
      <name val="Arial"/>
      <family val="2"/>
    </font>
    <font>
      <i/>
      <sz val="9"/>
      <color theme="1"/>
      <name val="Arial"/>
      <family val="2"/>
    </font>
    <font>
      <i/>
      <sz val="9"/>
      <color theme="1" tint="0.49998474074526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u/>
      <sz val="9"/>
      <color theme="8"/>
      <name val="Arial"/>
      <family val="2"/>
    </font>
    <font>
      <b/>
      <sz val="18"/>
      <color theme="0"/>
      <name val="Arial"/>
      <family val="2"/>
    </font>
    <font>
      <sz val="9"/>
      <color theme="0"/>
      <name val="Arial"/>
      <family val="2"/>
    </font>
    <font>
      <u/>
      <sz val="10"/>
      <color theme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4"/>
      <name val="Arial"/>
      <family val="2"/>
    </font>
    <font>
      <sz val="10"/>
      <color theme="9"/>
      <name val="Arial"/>
      <family val="2"/>
    </font>
    <font>
      <b/>
      <sz val="9"/>
      <name val="Arial"/>
      <family val="2"/>
    </font>
    <font>
      <sz val="9"/>
      <color theme="8"/>
      <name val="Arial"/>
      <family val="2"/>
    </font>
    <font>
      <u/>
      <sz val="10"/>
      <color rgb="FF0070C0"/>
      <name val="Arial"/>
      <family val="2"/>
    </font>
    <font>
      <b/>
      <sz val="9"/>
      <color theme="8"/>
      <name val="Arial"/>
      <family val="2"/>
    </font>
    <font>
      <sz val="10"/>
      <color theme="4"/>
      <name val="Arial"/>
      <family val="2"/>
    </font>
    <font>
      <sz val="10"/>
      <color theme="8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rgb="FF0070C0"/>
      <name val="Arial"/>
      <family val="2"/>
    </font>
    <font>
      <i/>
      <sz val="9"/>
      <color theme="7"/>
      <name val="Arial"/>
      <family val="2"/>
    </font>
    <font>
      <sz val="9"/>
      <color theme="7"/>
      <name val="Arial"/>
      <family val="2"/>
    </font>
    <font>
      <sz val="10"/>
      <color theme="7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trike/>
      <sz val="9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92D05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67">
    <xf numFmtId="0" fontId="0" fillId="0" borderId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/>
    <xf numFmtId="0" fontId="16" fillId="37" borderId="0" applyNumberFormat="0" applyAlignment="0" applyProtection="0"/>
    <xf numFmtId="0" fontId="18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36" borderId="2" applyNumberFormat="0" applyBorder="0" applyAlignment="0">
      <protection locked="0"/>
    </xf>
    <xf numFmtId="0" fontId="12" fillId="9" borderId="3" applyNumberFormat="0" applyAlignment="0" applyProtection="0"/>
    <xf numFmtId="0" fontId="1" fillId="0" borderId="0" applyNumberFormat="0" applyBorder="0" applyAlignment="0"/>
    <xf numFmtId="0" fontId="15" fillId="0" borderId="4" applyNumberFormat="0" applyFill="0" applyBorder="0" applyAlignment="0"/>
    <xf numFmtId="0" fontId="2" fillId="10" borderId="5" applyNumberFormat="0" applyAlignment="0" applyProtection="0"/>
    <xf numFmtId="0" fontId="13" fillId="0" borderId="0" applyNumberFormat="0" applyFill="0" applyBorder="0" applyAlignment="0" applyProtection="0"/>
    <xf numFmtId="0" fontId="7" fillId="11" borderId="6" applyNumberFormat="0" applyFont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" fillId="35" borderId="0" applyNumberFormat="0" applyBorder="0" applyAlignment="0" applyProtection="0"/>
    <xf numFmtId="166" fontId="22" fillId="0" borderId="8" applyAlignment="0"/>
    <xf numFmtId="166" fontId="23" fillId="0" borderId="8" applyAlignment="0"/>
    <xf numFmtId="0" fontId="21" fillId="2" borderId="0" applyNumberFormat="0" applyAlignment="0" applyProtection="0"/>
    <xf numFmtId="0" fontId="27" fillId="5" borderId="0" applyNumberFormat="0" applyBorder="0" applyAlignment="0">
      <alignment horizontal="left" vertical="top" indent="5"/>
    </xf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0" fillId="0" borderId="0" applyFill="0" applyAlignment="0" applyProtection="0"/>
    <xf numFmtId="0" fontId="21" fillId="0" borderId="0" applyNumberFormat="0" applyAlignment="0"/>
    <xf numFmtId="0" fontId="34" fillId="5" borderId="0" applyNumberFormat="0" applyBorder="0" applyAlignment="0">
      <alignment horizontal="left" vertical="top" indent="5"/>
    </xf>
    <xf numFmtId="166" fontId="21" fillId="38" borderId="9" applyAlignment="0">
      <protection locked="0"/>
    </xf>
    <xf numFmtId="166" fontId="21" fillId="0" borderId="8" applyAlignment="0"/>
    <xf numFmtId="166" fontId="21" fillId="0" borderId="10" applyAlignment="0"/>
    <xf numFmtId="0" fontId="24" fillId="0" borderId="8" applyAlignment="0"/>
    <xf numFmtId="0" fontId="28" fillId="0" borderId="0" applyAlignment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3">
    <xf numFmtId="0" fontId="0" fillId="0" borderId="0" xfId="0"/>
    <xf numFmtId="0" fontId="4" fillId="5" borderId="0" xfId="0" applyFont="1" applyFill="1" applyAlignment="1">
      <alignment vertical="top"/>
    </xf>
    <xf numFmtId="0" fontId="27" fillId="5" borderId="0" xfId="47" applyAlignment="1">
      <alignment horizontal="left" vertical="top" indent="5"/>
    </xf>
    <xf numFmtId="0" fontId="27" fillId="5" borderId="0" xfId="47" applyAlignment="1">
      <alignment vertical="top"/>
    </xf>
    <xf numFmtId="0" fontId="20" fillId="0" borderId="0" xfId="50"/>
    <xf numFmtId="0" fontId="26" fillId="39" borderId="0" xfId="48"/>
    <xf numFmtId="0" fontId="34" fillId="5" borderId="0" xfId="52" applyAlignment="1"/>
    <xf numFmtId="0" fontId="21" fillId="0" borderId="0" xfId="51" applyAlignment="1">
      <alignment vertical="top"/>
    </xf>
    <xf numFmtId="0" fontId="21" fillId="0" borderId="0" xfId="51"/>
    <xf numFmtId="0" fontId="21" fillId="0" borderId="0" xfId="51" applyAlignment="1">
      <alignment horizontal="right"/>
    </xf>
    <xf numFmtId="2" fontId="21" fillId="0" borderId="0" xfId="51" applyNumberFormat="1"/>
    <xf numFmtId="0" fontId="34" fillId="5" borderId="0" xfId="52" applyAlignment="1">
      <alignment horizontal="left" vertical="top" indent="5"/>
    </xf>
    <xf numFmtId="0" fontId="34" fillId="5" borderId="0" xfId="52" applyAlignment="1">
      <alignment vertical="top"/>
    </xf>
    <xf numFmtId="0" fontId="25" fillId="40" borderId="0" xfId="49"/>
    <xf numFmtId="0" fontId="26" fillId="39" borderId="0" xfId="48" applyAlignment="1">
      <alignment horizontal="left"/>
    </xf>
    <xf numFmtId="0" fontId="21" fillId="0" borderId="0" xfId="51" applyAlignment="1">
      <alignment horizontal="left" vertical="top"/>
    </xf>
    <xf numFmtId="0" fontId="34" fillId="5" borderId="0" xfId="52" applyAlignment="1">
      <alignment horizontal="left"/>
    </xf>
    <xf numFmtId="0" fontId="25" fillId="40" borderId="0" xfId="49" applyAlignment="1">
      <alignment horizontal="left"/>
    </xf>
    <xf numFmtId="0" fontId="21" fillId="0" borderId="0" xfId="51" applyAlignment="1">
      <alignment horizontal="left"/>
    </xf>
    <xf numFmtId="0" fontId="20" fillId="0" borderId="0" xfId="50" applyAlignment="1">
      <alignment horizontal="left"/>
    </xf>
    <xf numFmtId="165" fontId="21" fillId="0" borderId="0" xfId="51" applyNumberFormat="1" applyAlignment="1">
      <alignment horizontal="left"/>
    </xf>
    <xf numFmtId="0" fontId="26" fillId="39" borderId="0" xfId="48" applyAlignment="1"/>
    <xf numFmtId="0" fontId="28" fillId="0" borderId="0" xfId="57"/>
    <xf numFmtId="0" fontId="25" fillId="0" borderId="0" xfId="49" applyFill="1"/>
    <xf numFmtId="0" fontId="32" fillId="5" borderId="0" xfId="47" applyFont="1" applyAlignment="1">
      <alignment vertical="top"/>
    </xf>
    <xf numFmtId="165" fontId="29" fillId="5" borderId="0" xfId="47" applyNumberFormat="1" applyFont="1" applyAlignment="1">
      <alignment vertical="top"/>
    </xf>
    <xf numFmtId="0" fontId="27" fillId="5" borderId="0" xfId="47" applyAlignment="1">
      <alignment horizontal="left" vertical="top" indent="2"/>
    </xf>
    <xf numFmtId="0" fontId="34" fillId="5" borderId="0" xfId="52" applyAlignment="1">
      <alignment horizontal="left" vertical="top" indent="2"/>
    </xf>
    <xf numFmtId="0" fontId="31" fillId="5" borderId="0" xfId="47" applyFont="1" applyAlignment="1">
      <alignment horizontal="left" vertical="center"/>
    </xf>
    <xf numFmtId="0" fontId="26" fillId="39" borderId="0" xfId="48" applyAlignment="1">
      <alignment horizontal="left" vertical="top"/>
    </xf>
    <xf numFmtId="0" fontId="26" fillId="39" borderId="0" xfId="48" applyAlignment="1">
      <alignment vertical="top"/>
    </xf>
    <xf numFmtId="2" fontId="26" fillId="39" borderId="0" xfId="48" applyNumberFormat="1"/>
    <xf numFmtId="0" fontId="21" fillId="0" borderId="0" xfId="51" applyFill="1" applyBorder="1"/>
    <xf numFmtId="0" fontId="20" fillId="0" borderId="0" xfId="50" applyFill="1" applyBorder="1"/>
    <xf numFmtId="166" fontId="21" fillId="0" borderId="0" xfId="53" applyFill="1" applyBorder="1">
      <protection locked="0"/>
    </xf>
    <xf numFmtId="166" fontId="22" fillId="0" borderId="0" xfId="44" applyFill="1" applyBorder="1"/>
    <xf numFmtId="166" fontId="21" fillId="0" borderId="0" xfId="54" applyFill="1" applyBorder="1"/>
    <xf numFmtId="166" fontId="21" fillId="0" borderId="0" xfId="55" applyFill="1" applyBorder="1"/>
    <xf numFmtId="0" fontId="35" fillId="0" borderId="0" xfId="50" applyFont="1"/>
    <xf numFmtId="0" fontId="36" fillId="5" borderId="0" xfId="52" applyFont="1" applyAlignment="1"/>
    <xf numFmtId="0" fontId="21" fillId="0" borderId="0" xfId="51" applyFont="1" applyFill="1" applyBorder="1"/>
    <xf numFmtId="0" fontId="35" fillId="0" borderId="0" xfId="50" applyFont="1" applyFill="1" applyBorder="1"/>
    <xf numFmtId="0" fontId="24" fillId="0" borderId="0" xfId="56" applyFill="1" applyBorder="1"/>
    <xf numFmtId="0" fontId="21" fillId="0" borderId="0" xfId="46" applyFill="1" applyBorder="1"/>
    <xf numFmtId="0" fontId="25" fillId="0" borderId="0" xfId="51" applyFont="1" applyAlignment="1">
      <alignment vertical="top"/>
    </xf>
    <xf numFmtId="166" fontId="21" fillId="41" borderId="12" xfId="53" applyFill="1" applyBorder="1">
      <protection locked="0"/>
    </xf>
    <xf numFmtId="0" fontId="21" fillId="41" borderId="12" xfId="51" applyFill="1" applyBorder="1"/>
    <xf numFmtId="0" fontId="25" fillId="0" borderId="0" xfId="49" applyFill="1" applyAlignment="1">
      <alignment horizontal="left"/>
    </xf>
    <xf numFmtId="0" fontId="37" fillId="5" borderId="0" xfId="47" applyFont="1" applyAlignment="1">
      <alignment vertical="top"/>
    </xf>
    <xf numFmtId="166" fontId="21" fillId="41" borderId="13" xfId="53" applyFill="1" applyBorder="1">
      <protection locked="0"/>
    </xf>
    <xf numFmtId="166" fontId="21" fillId="41" borderId="14" xfId="53" applyFill="1" applyBorder="1">
      <protection locked="0"/>
    </xf>
    <xf numFmtId="166" fontId="21" fillId="41" borderId="15" xfId="53" applyFill="1" applyBorder="1">
      <protection locked="0"/>
    </xf>
    <xf numFmtId="0" fontId="21" fillId="41" borderId="13" xfId="51" applyFill="1" applyBorder="1"/>
    <xf numFmtId="0" fontId="21" fillId="41" borderId="14" xfId="51" applyFill="1" applyBorder="1"/>
    <xf numFmtId="0" fontId="21" fillId="41" borderId="15" xfId="51" applyFill="1" applyBorder="1"/>
    <xf numFmtId="0" fontId="25" fillId="0" borderId="0" xfId="51" applyFont="1"/>
    <xf numFmtId="0" fontId="35" fillId="0" borderId="0" xfId="50" applyFont="1" applyFill="1" applyBorder="1" applyAlignment="1">
      <alignment horizontal="left"/>
    </xf>
    <xf numFmtId="165" fontId="21" fillId="0" borderId="0" xfId="51" applyNumberFormat="1" applyFont="1" applyFill="1" applyBorder="1" applyAlignment="1">
      <alignment horizontal="left"/>
    </xf>
    <xf numFmtId="0" fontId="24" fillId="0" borderId="0" xfId="56" applyFont="1" applyFill="1" applyBorder="1"/>
    <xf numFmtId="0" fontId="21" fillId="0" borderId="0" xfId="46" applyFont="1" applyFill="1" applyBorder="1"/>
    <xf numFmtId="166" fontId="21" fillId="0" borderId="0" xfId="54" applyNumberFormat="1" applyFont="1" applyFill="1" applyBorder="1"/>
    <xf numFmtId="166" fontId="21" fillId="0" borderId="0" xfId="54" applyFont="1" applyFill="1" applyBorder="1"/>
    <xf numFmtId="166" fontId="21" fillId="0" borderId="0" xfId="55" applyFont="1" applyFill="1" applyBorder="1"/>
    <xf numFmtId="2" fontId="21" fillId="0" borderId="0" xfId="51" applyNumberFormat="1" applyFont="1" applyFill="1" applyBorder="1"/>
    <xf numFmtId="0" fontId="21" fillId="0" borderId="0" xfId="51" applyFont="1"/>
    <xf numFmtId="0" fontId="32" fillId="0" borderId="0" xfId="51" applyFont="1"/>
    <xf numFmtId="166" fontId="23" fillId="0" borderId="0" xfId="45" applyNumberFormat="1" applyFont="1" applyFill="1" applyBorder="1"/>
    <xf numFmtId="167" fontId="21" fillId="41" borderId="12" xfId="65" applyNumberFormat="1" applyFont="1" applyFill="1" applyBorder="1" applyProtection="1">
      <protection locked="0"/>
    </xf>
    <xf numFmtId="167" fontId="21" fillId="41" borderId="12" xfId="65" applyNumberFormat="1" applyFont="1" applyFill="1" applyBorder="1"/>
    <xf numFmtId="9" fontId="21" fillId="0" borderId="0" xfId="66" applyFont="1"/>
    <xf numFmtId="168" fontId="21" fillId="0" borderId="0" xfId="66" applyNumberFormat="1" applyFont="1"/>
    <xf numFmtId="167" fontId="21" fillId="0" borderId="0" xfId="65" applyNumberFormat="1" applyFont="1"/>
    <xf numFmtId="167" fontId="35" fillId="0" borderId="11" xfId="65" applyNumberFormat="1" applyFont="1" applyFill="1" applyBorder="1"/>
    <xf numFmtId="0" fontId="38" fillId="0" borderId="0" xfId="51" applyFont="1"/>
    <xf numFmtId="0" fontId="39" fillId="0" borderId="0" xfId="50" applyFont="1" applyFill="1" applyBorder="1"/>
    <xf numFmtId="166" fontId="21" fillId="41" borderId="13" xfId="53" applyFont="1" applyFill="1" applyBorder="1">
      <protection locked="0"/>
    </xf>
    <xf numFmtId="166" fontId="21" fillId="41" borderId="14" xfId="53" applyFont="1" applyFill="1" applyBorder="1">
      <protection locked="0"/>
    </xf>
    <xf numFmtId="166" fontId="21" fillId="41" borderId="15" xfId="53" applyFont="1" applyFill="1" applyBorder="1">
      <protection locked="0"/>
    </xf>
    <xf numFmtId="0" fontId="40" fillId="0" borderId="0" xfId="51" applyFont="1"/>
    <xf numFmtId="0" fontId="40" fillId="0" borderId="0" xfId="51" applyFont="1" applyFill="1" applyBorder="1"/>
    <xf numFmtId="166" fontId="23" fillId="0" borderId="0" xfId="45" applyBorder="1"/>
    <xf numFmtId="166" fontId="21" fillId="0" borderId="0" xfId="54" applyBorder="1"/>
    <xf numFmtId="0" fontId="21" fillId="42" borderId="0" xfId="64" applyFill="1"/>
    <xf numFmtId="0" fontId="22" fillId="0" borderId="0" xfId="49" applyFont="1" applyFill="1"/>
    <xf numFmtId="0" fontId="22" fillId="0" borderId="0" xfId="51" applyFont="1" applyFill="1" applyBorder="1"/>
    <xf numFmtId="0" fontId="41" fillId="0" borderId="0" xfId="50" applyFont="1"/>
    <xf numFmtId="0" fontId="22" fillId="0" borderId="0" xfId="51" applyFont="1"/>
    <xf numFmtId="0" fontId="42" fillId="0" borderId="0" xfId="49" applyFont="1" applyFill="1"/>
    <xf numFmtId="0" fontId="42" fillId="0" borderId="0" xfId="49" applyFont="1" applyFill="1" applyAlignment="1">
      <alignment horizontal="left"/>
    </xf>
    <xf numFmtId="0" fontId="43" fillId="0" borderId="0" xfId="51" applyFont="1"/>
    <xf numFmtId="0" fontId="20" fillId="0" borderId="11" xfId="50" applyFill="1" applyBorder="1" applyAlignment="1">
      <alignment horizontal="right"/>
    </xf>
    <xf numFmtId="0" fontId="39" fillId="0" borderId="0" xfId="51" applyFont="1"/>
    <xf numFmtId="0" fontId="44" fillId="0" borderId="0" xfId="62" applyFont="1"/>
    <xf numFmtId="167" fontId="43" fillId="0" borderId="0" xfId="65" applyNumberFormat="1" applyFont="1"/>
    <xf numFmtId="9" fontId="43" fillId="0" borderId="0" xfId="66" applyFont="1"/>
    <xf numFmtId="0" fontId="45" fillId="0" borderId="0" xfId="51" applyFont="1"/>
    <xf numFmtId="0" fontId="43" fillId="0" borderId="0" xfId="51" applyFont="1" applyFill="1" applyBorder="1"/>
    <xf numFmtId="0" fontId="45" fillId="0" borderId="0" xfId="51" applyFont="1" applyFill="1" applyBorder="1"/>
    <xf numFmtId="166" fontId="43" fillId="0" borderId="0" xfId="45" applyFont="1" applyFill="1" applyBorder="1"/>
    <xf numFmtId="165" fontId="43" fillId="0" borderId="0" xfId="51" applyNumberFormat="1" applyFont="1" applyFill="1" applyBorder="1"/>
    <xf numFmtId="165" fontId="43" fillId="0" borderId="0" xfId="55" applyNumberFormat="1" applyFont="1" applyFill="1" applyBorder="1"/>
    <xf numFmtId="0" fontId="39" fillId="0" borderId="0" xfId="51" applyFont="1" applyFill="1" applyBorder="1"/>
    <xf numFmtId="0" fontId="39" fillId="0" borderId="0" xfId="51" applyFont="1" applyFill="1" applyBorder="1" applyAlignment="1">
      <alignment horizontal="right"/>
    </xf>
    <xf numFmtId="0" fontId="41" fillId="0" borderId="0" xfId="50" applyFont="1" applyFill="1" applyBorder="1"/>
    <xf numFmtId="166" fontId="21" fillId="41" borderId="12" xfId="53" applyFill="1" applyBorder="1" applyAlignment="1">
      <alignment horizontal="right"/>
      <protection locked="0"/>
    </xf>
    <xf numFmtId="0" fontId="21" fillId="41" borderId="12" xfId="51" applyFill="1" applyBorder="1" applyAlignment="1">
      <alignment horizontal="right"/>
    </xf>
    <xf numFmtId="9" fontId="21" fillId="0" borderId="0" xfId="66" applyFont="1" applyFill="1" applyBorder="1"/>
    <xf numFmtId="9" fontId="43" fillId="0" borderId="0" xfId="51" applyNumberFormat="1" applyFont="1" applyFill="1" applyBorder="1"/>
    <xf numFmtId="9" fontId="20" fillId="0" borderId="11" xfId="50" applyNumberFormat="1" applyFill="1" applyBorder="1"/>
    <xf numFmtId="168" fontId="20" fillId="0" borderId="11" xfId="66" applyNumberFormat="1" applyFont="1" applyFill="1" applyBorder="1"/>
    <xf numFmtId="167" fontId="20" fillId="0" borderId="11" xfId="65" applyNumberFormat="1" applyFont="1" applyFill="1" applyBorder="1"/>
    <xf numFmtId="9" fontId="21" fillId="41" borderId="12" xfId="66" applyFont="1" applyFill="1" applyBorder="1"/>
    <xf numFmtId="167" fontId="21" fillId="0" borderId="0" xfId="65" applyNumberFormat="1" applyFont="1" applyFill="1" applyBorder="1"/>
    <xf numFmtId="167" fontId="40" fillId="0" borderId="0" xfId="65" applyNumberFormat="1" applyFont="1"/>
    <xf numFmtId="167" fontId="40" fillId="0" borderId="0" xfId="65" applyNumberFormat="1" applyFont="1" applyFill="1" applyBorder="1"/>
    <xf numFmtId="0" fontId="40" fillId="0" borderId="0" xfId="51" applyFont="1" applyAlignment="1">
      <alignment horizontal="right"/>
    </xf>
    <xf numFmtId="9" fontId="43" fillId="0" borderId="0" xfId="66" applyFont="1" applyFill="1" applyBorder="1"/>
    <xf numFmtId="0" fontId="28" fillId="0" borderId="0" xfId="51" applyFont="1"/>
    <xf numFmtId="0" fontId="38" fillId="39" borderId="0" xfId="48" applyFont="1"/>
    <xf numFmtId="0" fontId="38" fillId="39" borderId="0" xfId="48" applyFont="1" applyAlignment="1"/>
    <xf numFmtId="0" fontId="25" fillId="0" borderId="0" xfId="49" applyFont="1" applyFill="1"/>
    <xf numFmtId="0" fontId="21" fillId="0" borderId="0" xfId="51" applyFill="1"/>
    <xf numFmtId="0" fontId="36" fillId="4" borderId="11" xfId="50" applyFont="1" applyFill="1" applyBorder="1" applyAlignment="1">
      <alignment horizontal="right"/>
    </xf>
    <xf numFmtId="169" fontId="20" fillId="0" borderId="0" xfId="50" applyNumberFormat="1" applyFill="1" applyBorder="1"/>
    <xf numFmtId="0" fontId="35" fillId="0" borderId="0" xfId="52" applyFont="1" applyFill="1" applyAlignment="1">
      <alignment horizontal="left"/>
    </xf>
    <xf numFmtId="0" fontId="20" fillId="0" borderId="0" xfId="52" applyFont="1" applyFill="1" applyAlignment="1"/>
    <xf numFmtId="0" fontId="35" fillId="0" borderId="0" xfId="52" applyFont="1" applyFill="1" applyAlignment="1"/>
    <xf numFmtId="0" fontId="39" fillId="0" borderId="0" xfId="51" applyFont="1" applyFill="1"/>
    <xf numFmtId="0" fontId="39" fillId="0" borderId="0" xfId="51" applyFont="1" applyAlignment="1">
      <alignment horizontal="left" vertical="top"/>
    </xf>
    <xf numFmtId="0" fontId="39" fillId="0" borderId="0" xfId="51" applyFont="1" applyAlignment="1">
      <alignment vertical="top"/>
    </xf>
    <xf numFmtId="0" fontId="46" fillId="0" borderId="0" xfId="52" applyFont="1" applyFill="1" applyAlignment="1"/>
    <xf numFmtId="0" fontId="47" fillId="0" borderId="0" xfId="52" applyFont="1" applyFill="1" applyAlignment="1"/>
    <xf numFmtId="14" fontId="47" fillId="0" borderId="0" xfId="52" applyNumberFormat="1" applyFont="1" applyFill="1" applyAlignment="1"/>
    <xf numFmtId="169" fontId="21" fillId="41" borderId="12" xfId="53" applyNumberFormat="1" applyFill="1" applyBorder="1" applyAlignment="1">
      <alignment horizontal="right"/>
      <protection locked="0"/>
    </xf>
    <xf numFmtId="167" fontId="20" fillId="0" borderId="0" xfId="65" applyNumberFormat="1" applyFont="1" applyFill="1" applyBorder="1"/>
    <xf numFmtId="170" fontId="21" fillId="0" borderId="0" xfId="51" applyNumberFormat="1" applyFill="1" applyBorder="1"/>
    <xf numFmtId="164" fontId="21" fillId="0" borderId="0" xfId="65" applyFont="1" applyFill="1" applyBorder="1"/>
    <xf numFmtId="164" fontId="20" fillId="0" borderId="11" xfId="65" applyFont="1" applyFill="1" applyBorder="1"/>
    <xf numFmtId="0" fontId="38" fillId="0" borderId="0" xfId="51" applyFont="1" applyAlignment="1">
      <alignment horizontal="left" vertical="top"/>
    </xf>
    <xf numFmtId="0" fontId="38" fillId="0" borderId="0" xfId="51" applyFont="1" applyAlignment="1">
      <alignment vertical="top"/>
    </xf>
    <xf numFmtId="0" fontId="26" fillId="0" borderId="0" xfId="51" applyFont="1" applyAlignment="1">
      <alignment horizontal="left" vertical="top"/>
    </xf>
    <xf numFmtId="0" fontId="26" fillId="0" borderId="0" xfId="51" applyFont="1" applyAlignment="1">
      <alignment vertical="top"/>
    </xf>
    <xf numFmtId="164" fontId="20" fillId="0" borderId="11" xfId="65" applyNumberFormat="1" applyFont="1" applyFill="1" applyBorder="1"/>
    <xf numFmtId="0" fontId="41" fillId="0" borderId="0" xfId="51" applyFont="1"/>
    <xf numFmtId="0" fontId="40" fillId="0" borderId="0" xfId="51" applyFont="1" applyFill="1" applyBorder="1" applyAlignment="1">
      <alignment horizontal="right"/>
    </xf>
    <xf numFmtId="0" fontId="32" fillId="0" borderId="0" xfId="51" applyFont="1" applyFill="1" applyBorder="1"/>
    <xf numFmtId="170" fontId="21" fillId="41" borderId="12" xfId="51" applyNumberFormat="1" applyFill="1" applyBorder="1" applyAlignment="1">
      <alignment horizontal="right"/>
    </xf>
    <xf numFmtId="0" fontId="33" fillId="0" borderId="0" xfId="62"/>
    <xf numFmtId="0" fontId="38" fillId="0" borderId="0" xfId="51" applyFont="1" applyFill="1" applyBorder="1"/>
    <xf numFmtId="0" fontId="38" fillId="0" borderId="0" xfId="51" applyFont="1" applyFill="1" applyAlignment="1">
      <alignment vertical="top"/>
    </xf>
    <xf numFmtId="0" fontId="38" fillId="0" borderId="0" xfId="51" applyFont="1" applyFill="1" applyAlignment="1">
      <alignment horizontal="left" vertical="top"/>
    </xf>
    <xf numFmtId="0" fontId="26" fillId="0" borderId="0" xfId="48" applyFont="1" applyFill="1" applyAlignment="1">
      <alignment horizontal="left" vertical="top"/>
    </xf>
    <xf numFmtId="0" fontId="26" fillId="0" borderId="0" xfId="48" applyFont="1" applyFill="1" applyAlignment="1">
      <alignment vertical="top"/>
    </xf>
    <xf numFmtId="0" fontId="38" fillId="0" borderId="0" xfId="51" applyFont="1" applyFill="1"/>
    <xf numFmtId="0" fontId="38" fillId="0" borderId="0" xfId="51" applyFont="1" applyFill="1" applyAlignment="1">
      <alignment horizontal="left"/>
    </xf>
    <xf numFmtId="0" fontId="20" fillId="0" borderId="0" xfId="50" applyFont="1" applyFill="1"/>
    <xf numFmtId="2" fontId="38" fillId="0" borderId="0" xfId="51" applyNumberFormat="1" applyFont="1" applyFill="1"/>
    <xf numFmtId="165" fontId="38" fillId="0" borderId="0" xfId="51" applyNumberFormat="1" applyFont="1" applyFill="1" applyAlignment="1">
      <alignment horizontal="left"/>
    </xf>
    <xf numFmtId="0" fontId="26" fillId="0" borderId="0" xfId="51" applyFont="1" applyFill="1" applyAlignment="1"/>
    <xf numFmtId="0" fontId="26" fillId="0" borderId="0" xfId="51" applyFont="1" applyFill="1"/>
    <xf numFmtId="0" fontId="49" fillId="0" borderId="0" xfId="51" applyFont="1" applyFill="1"/>
    <xf numFmtId="0" fontId="35" fillId="0" borderId="0" xfId="51" applyFont="1" applyFill="1"/>
    <xf numFmtId="0" fontId="48" fillId="0" borderId="0" xfId="50" applyFont="1" applyFill="1"/>
    <xf numFmtId="0" fontId="35" fillId="0" borderId="0" xfId="50" applyFont="1" applyFill="1"/>
    <xf numFmtId="0" fontId="26" fillId="0" borderId="0" xfId="48" applyFont="1" applyFill="1" applyAlignment="1">
      <alignment horizontal="left"/>
    </xf>
    <xf numFmtId="0" fontId="26" fillId="0" borderId="0" xfId="48" applyFont="1" applyFill="1"/>
    <xf numFmtId="2" fontId="26" fillId="0" borderId="0" xfId="48" applyNumberFormat="1" applyFont="1" applyFill="1"/>
    <xf numFmtId="0" fontId="33" fillId="0" borderId="0" xfId="62" applyFont="1" applyFill="1"/>
    <xf numFmtId="0" fontId="43" fillId="0" borderId="0" xfId="51" applyFont="1" applyFill="1" applyBorder="1" applyAlignment="1">
      <alignment horizontal="right"/>
    </xf>
    <xf numFmtId="0" fontId="26" fillId="0" borderId="0" xfId="51" applyFont="1" applyFill="1" applyAlignment="1">
      <alignment vertical="top"/>
    </xf>
    <xf numFmtId="0" fontId="20" fillId="0" borderId="0" xfId="51" applyFont="1" applyFill="1" applyAlignment="1">
      <alignment vertical="top"/>
    </xf>
    <xf numFmtId="2" fontId="21" fillId="0" borderId="0" xfId="51" applyNumberFormat="1" applyAlignment="1">
      <alignment horizontal="left"/>
    </xf>
    <xf numFmtId="0" fontId="38" fillId="0" borderId="0" xfId="52" applyFont="1" applyFill="1" applyAlignment="1"/>
    <xf numFmtId="0" fontId="26" fillId="0" borderId="0" xfId="52" applyFont="1" applyFill="1" applyAlignment="1"/>
    <xf numFmtId="0" fontId="47" fillId="0" borderId="0" xfId="52" applyNumberFormat="1" applyFont="1" applyFill="1" applyAlignment="1"/>
    <xf numFmtId="0" fontId="50" fillId="0" borderId="0" xfId="52" applyFont="1" applyFill="1" applyAlignment="1"/>
    <xf numFmtId="49" fontId="21" fillId="0" borderId="0" xfId="51" applyNumberFormat="1" applyAlignment="1">
      <alignment horizontal="left"/>
    </xf>
    <xf numFmtId="49" fontId="26" fillId="39" borderId="0" xfId="48" applyNumberFormat="1" applyAlignment="1">
      <alignment horizontal="left" vertical="top"/>
    </xf>
    <xf numFmtId="49" fontId="28" fillId="0" borderId="0" xfId="51" applyNumberFormat="1" applyFont="1" applyAlignment="1">
      <alignment horizontal="left"/>
    </xf>
    <xf numFmtId="49" fontId="26" fillId="39" borderId="0" xfId="48" applyNumberFormat="1" applyAlignment="1">
      <alignment horizontal="left"/>
    </xf>
    <xf numFmtId="49" fontId="25" fillId="40" borderId="0" xfId="49" applyNumberFormat="1" applyAlignment="1">
      <alignment horizontal="left"/>
    </xf>
    <xf numFmtId="49" fontId="35" fillId="0" borderId="0" xfId="50" applyNumberFormat="1" applyFont="1" applyFill="1" applyBorder="1" applyAlignment="1">
      <alignment horizontal="left"/>
    </xf>
    <xf numFmtId="49" fontId="21" fillId="0" borderId="0" xfId="51" applyNumberFormat="1" applyFont="1" applyFill="1" applyBorder="1" applyAlignment="1">
      <alignment horizontal="left"/>
    </xf>
    <xf numFmtId="49" fontId="39" fillId="0" borderId="0" xfId="50" applyNumberFormat="1" applyFont="1" applyFill="1" applyBorder="1" applyAlignment="1">
      <alignment horizontal="left"/>
    </xf>
    <xf numFmtId="0" fontId="20" fillId="39" borderId="0" xfId="48" applyFont="1" applyAlignment="1"/>
    <xf numFmtId="166" fontId="52" fillId="0" borderId="0" xfId="53" applyFont="1" applyFill="1" applyBorder="1">
      <protection locked="0"/>
    </xf>
    <xf numFmtId="166" fontId="53" fillId="0" borderId="0" xfId="53" applyFont="1" applyFill="1" applyBorder="1">
      <protection locked="0"/>
    </xf>
    <xf numFmtId="0" fontId="53" fillId="0" borderId="0" xfId="51" applyFont="1" applyFill="1" applyBorder="1"/>
    <xf numFmtId="0" fontId="52" fillId="0" borderId="0" xfId="51" applyFont="1" applyFill="1" applyBorder="1"/>
    <xf numFmtId="0" fontId="52" fillId="0" borderId="0" xfId="51" applyFont="1"/>
    <xf numFmtId="0" fontId="53" fillId="0" borderId="0" xfId="51" applyFont="1"/>
    <xf numFmtId="166" fontId="53" fillId="0" borderId="0" xfId="54" applyFont="1" applyFill="1" applyBorder="1"/>
    <xf numFmtId="2" fontId="53" fillId="0" borderId="0" xfId="51" applyNumberFormat="1" applyFont="1" applyFill="1" applyBorder="1"/>
    <xf numFmtId="0" fontId="54" fillId="0" borderId="0" xfId="50" applyFont="1" applyFill="1" applyBorder="1"/>
    <xf numFmtId="0" fontId="20" fillId="39" borderId="0" xfId="48" applyFont="1" applyAlignment="1">
      <alignment vertical="top"/>
    </xf>
    <xf numFmtId="0" fontId="20" fillId="0" borderId="0" xfId="50" applyFont="1"/>
    <xf numFmtId="0" fontId="42" fillId="0" borderId="0" xfId="51" applyFont="1"/>
    <xf numFmtId="0" fontId="56" fillId="0" borderId="0" xfId="51" applyFont="1"/>
    <xf numFmtId="0" fontId="55" fillId="0" borderId="0" xfId="51" applyFont="1"/>
    <xf numFmtId="0" fontId="20" fillId="0" borderId="0" xfId="51" applyFont="1"/>
    <xf numFmtId="0" fontId="35" fillId="0" borderId="0" xfId="51" applyFont="1"/>
    <xf numFmtId="0" fontId="58" fillId="5" borderId="0" xfId="52" applyFont="1" applyAlignment="1">
      <alignment horizontal="left" vertical="top" indent="5"/>
    </xf>
    <xf numFmtId="0" fontId="60" fillId="0" borderId="0" xfId="48" applyFont="1" applyFill="1" applyAlignment="1">
      <alignment vertical="center"/>
    </xf>
    <xf numFmtId="0" fontId="59" fillId="0" borderId="16" xfId="48" applyFont="1" applyFill="1" applyBorder="1" applyAlignment="1">
      <alignment horizontal="center" vertical="center"/>
    </xf>
    <xf numFmtId="0" fontId="36" fillId="5" borderId="16" xfId="48" applyFont="1" applyFill="1" applyBorder="1" applyAlignment="1">
      <alignment horizontal="center" vertical="top"/>
    </xf>
    <xf numFmtId="0" fontId="26" fillId="0" borderId="16" xfId="51" applyFont="1" applyFill="1" applyBorder="1" applyAlignment="1">
      <alignment horizontal="left" vertical="top" wrapText="1"/>
    </xf>
    <xf numFmtId="0" fontId="28" fillId="0" borderId="0" xfId="51" applyFont="1" applyAlignment="1">
      <alignment vertical="top"/>
    </xf>
    <xf numFmtId="0" fontId="62" fillId="0" borderId="0" xfId="51" applyFont="1" applyAlignment="1">
      <alignment vertical="top"/>
    </xf>
    <xf numFmtId="0" fontId="39" fillId="0" borderId="0" xfId="51" applyFont="1" applyFill="1" applyAlignment="1">
      <alignment horizontal="right" wrapText="1"/>
    </xf>
    <xf numFmtId="0" fontId="26" fillId="0" borderId="16" xfId="51" applyFont="1" applyFill="1" applyBorder="1" applyAlignment="1">
      <alignment horizontal="center" vertical="center" wrapText="1"/>
    </xf>
    <xf numFmtId="0" fontId="36" fillId="5" borderId="0" xfId="51" applyFont="1" applyFill="1" applyAlignment="1">
      <alignment vertical="top"/>
    </xf>
    <xf numFmtId="49" fontId="39" fillId="0" borderId="0" xfId="51" applyNumberFormat="1" applyFont="1" applyFill="1" applyBorder="1"/>
    <xf numFmtId="171" fontId="39" fillId="41" borderId="12" xfId="53" applyNumberFormat="1" applyFont="1" applyFill="1" applyBorder="1">
      <protection locked="0"/>
    </xf>
    <xf numFmtId="171" fontId="20" fillId="0" borderId="11" xfId="50" applyNumberFormat="1" applyFill="1" applyBorder="1"/>
    <xf numFmtId="0" fontId="21" fillId="0" borderId="12" xfId="53" applyNumberFormat="1" applyFill="1" applyBorder="1">
      <protection locked="0"/>
    </xf>
    <xf numFmtId="0" fontId="21" fillId="0" borderId="12" xfId="51" applyFill="1" applyBorder="1"/>
    <xf numFmtId="0" fontId="25" fillId="0" borderId="0" xfId="51" applyFont="1" applyFill="1"/>
    <xf numFmtId="10" fontId="20" fillId="0" borderId="11" xfId="50" applyNumberFormat="1" applyFill="1" applyBorder="1"/>
    <xf numFmtId="167" fontId="39" fillId="0" borderId="0" xfId="65" applyNumberFormat="1" applyFont="1" applyFill="1" applyBorder="1"/>
    <xf numFmtId="0" fontId="21" fillId="41" borderId="0" xfId="51" applyFill="1" applyBorder="1"/>
    <xf numFmtId="10" fontId="21" fillId="0" borderId="0" xfId="66" applyNumberFormat="1" applyFont="1" applyFill="1" applyBorder="1"/>
    <xf numFmtId="0" fontId="20" fillId="0" borderId="0" xfId="50" applyFill="1" applyBorder="1" applyAlignment="1">
      <alignment horizontal="right"/>
    </xf>
    <xf numFmtId="0" fontId="27" fillId="4" borderId="0" xfId="47" applyFill="1" applyAlignment="1">
      <alignment vertical="top"/>
    </xf>
    <xf numFmtId="0" fontId="21" fillId="4" borderId="0" xfId="51" applyFill="1" applyAlignment="1">
      <alignment vertical="top"/>
    </xf>
    <xf numFmtId="0" fontId="34" fillId="4" borderId="0" xfId="52" applyFill="1" applyAlignment="1">
      <alignment vertical="top"/>
    </xf>
    <xf numFmtId="0" fontId="38" fillId="0" borderId="0" xfId="51" applyFont="1" applyFill="1" applyBorder="1" applyAlignment="1">
      <alignment vertical="top"/>
    </xf>
    <xf numFmtId="0" fontId="21" fillId="0" borderId="0" xfId="51" applyFill="1" applyBorder="1" applyAlignment="1">
      <alignment vertical="top"/>
    </xf>
    <xf numFmtId="166" fontId="21" fillId="0" borderId="12" xfId="53" applyFill="1" applyBorder="1" applyAlignment="1">
      <alignment horizontal="right"/>
      <protection locked="0"/>
    </xf>
    <xf numFmtId="0" fontId="21" fillId="41" borderId="12" xfId="53" applyNumberFormat="1" applyFill="1" applyBorder="1" applyAlignment="1">
      <alignment horizontal="right"/>
      <protection locked="0"/>
    </xf>
    <xf numFmtId="0" fontId="21" fillId="0" borderId="0" xfId="51" applyNumberFormat="1" applyFill="1"/>
    <xf numFmtId="0" fontId="21" fillId="0" borderId="0" xfId="53" applyNumberFormat="1" applyFont="1" applyFill="1" applyBorder="1">
      <protection locked="0"/>
    </xf>
    <xf numFmtId="0" fontId="21" fillId="0" borderId="0" xfId="51" applyNumberFormat="1" applyFont="1" applyFill="1" applyBorder="1"/>
    <xf numFmtId="0" fontId="63" fillId="0" borderId="0" xfId="51" applyFont="1"/>
    <xf numFmtId="2" fontId="63" fillId="0" borderId="0" xfId="51" applyNumberFormat="1" applyFont="1"/>
    <xf numFmtId="164" fontId="20" fillId="0" borderId="0" xfId="65" applyFont="1" applyFill="1" applyBorder="1"/>
    <xf numFmtId="166" fontId="21" fillId="41" borderId="17" xfId="53" applyFill="1" applyBorder="1">
      <protection locked="0"/>
    </xf>
    <xf numFmtId="166" fontId="21" fillId="41" borderId="18" xfId="53" applyFill="1" applyBorder="1">
      <protection locked="0"/>
    </xf>
    <xf numFmtId="166" fontId="21" fillId="41" borderId="19" xfId="53" applyFill="1" applyBorder="1">
      <protection locked="0"/>
    </xf>
    <xf numFmtId="0" fontId="21" fillId="41" borderId="20" xfId="51" applyFill="1" applyBorder="1"/>
    <xf numFmtId="0" fontId="21" fillId="41" borderId="21" xfId="51" applyFill="1" applyBorder="1"/>
    <xf numFmtId="0" fontId="21" fillId="41" borderId="22" xfId="51" applyFill="1" applyBorder="1"/>
    <xf numFmtId="166" fontId="21" fillId="41" borderId="20" xfId="53" applyFill="1" applyBorder="1">
      <protection locked="0"/>
    </xf>
    <xf numFmtId="166" fontId="21" fillId="41" borderId="21" xfId="53" applyFill="1" applyBorder="1">
      <protection locked="0"/>
    </xf>
    <xf numFmtId="166" fontId="21" fillId="41" borderId="22" xfId="53" applyFill="1" applyBorder="1">
      <protection locked="0"/>
    </xf>
    <xf numFmtId="49" fontId="39" fillId="0" borderId="0" xfId="51" applyNumberFormat="1" applyFont="1" applyAlignment="1">
      <alignment horizontal="left"/>
    </xf>
    <xf numFmtId="2" fontId="39" fillId="0" borderId="0" xfId="51" applyNumberFormat="1" applyFont="1"/>
    <xf numFmtId="164" fontId="21" fillId="0" borderId="0" xfId="65" applyNumberFormat="1" applyFont="1" applyFill="1" applyBorder="1"/>
    <xf numFmtId="167" fontId="21" fillId="0" borderId="0" xfId="51" applyNumberFormat="1" applyFont="1" applyFill="1" applyBorder="1"/>
    <xf numFmtId="0" fontId="64" fillId="0" borderId="0" xfId="51" applyFont="1" applyFill="1" applyBorder="1"/>
    <xf numFmtId="0" fontId="43" fillId="0" borderId="0" xfId="51" applyFont="1" applyAlignment="1">
      <alignment horizontal="right"/>
    </xf>
    <xf numFmtId="172" fontId="21" fillId="41" borderId="12" xfId="53" applyNumberFormat="1" applyFill="1" applyBorder="1">
      <protection locked="0"/>
    </xf>
    <xf numFmtId="172" fontId="21" fillId="41" borderId="12" xfId="51" applyNumberFormat="1" applyFill="1" applyBorder="1"/>
    <xf numFmtId="172" fontId="21" fillId="41" borderId="23" xfId="51" applyNumberFormat="1" applyFill="1" applyBorder="1"/>
    <xf numFmtId="172" fontId="21" fillId="41" borderId="16" xfId="51" applyNumberFormat="1" applyFill="1" applyBorder="1"/>
    <xf numFmtId="0" fontId="21" fillId="43" borderId="12" xfId="53" applyNumberFormat="1" applyFill="1" applyBorder="1" applyAlignment="1">
      <alignment horizontal="right"/>
      <protection locked="0"/>
    </xf>
    <xf numFmtId="166" fontId="21" fillId="41" borderId="0" xfId="53" applyFill="1" applyBorder="1">
      <protection locked="0"/>
    </xf>
    <xf numFmtId="167" fontId="21" fillId="41" borderId="23" xfId="65" applyNumberFormat="1" applyFont="1" applyFill="1" applyBorder="1" applyProtection="1">
      <protection locked="0"/>
    </xf>
    <xf numFmtId="167" fontId="21" fillId="41" borderId="16" xfId="65" applyNumberFormat="1" applyFont="1" applyFill="1" applyBorder="1" applyProtection="1">
      <protection locked="0"/>
    </xf>
    <xf numFmtId="0" fontId="21" fillId="0" borderId="23" xfId="53" applyNumberFormat="1" applyFill="1" applyBorder="1">
      <protection locked="0"/>
    </xf>
    <xf numFmtId="0" fontId="21" fillId="0" borderId="16" xfId="53" applyNumberFormat="1" applyFill="1" applyBorder="1">
      <protection locked="0"/>
    </xf>
    <xf numFmtId="167" fontId="21" fillId="43" borderId="12" xfId="65" applyNumberFormat="1" applyFont="1" applyFill="1" applyBorder="1"/>
    <xf numFmtId="9" fontId="21" fillId="41" borderId="12" xfId="66" applyFont="1" applyFill="1" applyBorder="1" applyProtection="1"/>
    <xf numFmtId="0" fontId="65" fillId="0" borderId="25" xfId="51" applyFont="1" applyBorder="1" applyAlignment="1">
      <alignment horizontal="center" vertical="top" wrapText="1"/>
    </xf>
    <xf numFmtId="0" fontId="65" fillId="0" borderId="26" xfId="51" applyFont="1" applyBorder="1" applyAlignment="1">
      <alignment horizontal="center" vertical="top" wrapText="1"/>
    </xf>
    <xf numFmtId="0" fontId="65" fillId="0" borderId="28" xfId="51" applyFont="1" applyBorder="1" applyAlignment="1">
      <alignment horizontal="center" vertical="top" wrapText="1"/>
    </xf>
    <xf numFmtId="0" fontId="65" fillId="0" borderId="29" xfId="51" applyFont="1" applyBorder="1" applyAlignment="1">
      <alignment horizontal="center" vertical="top" wrapText="1"/>
    </xf>
    <xf numFmtId="165" fontId="1" fillId="0" borderId="30" xfId="51" applyNumberFormat="1" applyFont="1" applyFill="1" applyBorder="1" applyAlignment="1">
      <alignment horizontal="center" vertical="center"/>
    </xf>
    <xf numFmtId="165" fontId="1" fillId="0" borderId="31" xfId="51" applyNumberFormat="1" applyFont="1" applyFill="1" applyBorder="1" applyAlignment="1">
      <alignment horizontal="center" vertical="center"/>
    </xf>
    <xf numFmtId="2" fontId="1" fillId="0" borderId="31" xfId="51" applyNumberFormat="1" applyFont="1" applyFill="1" applyBorder="1" applyAlignment="1">
      <alignment horizontal="center" vertical="center"/>
    </xf>
    <xf numFmtId="0" fontId="1" fillId="0" borderId="32" xfId="51" applyFont="1" applyBorder="1" applyAlignment="1">
      <alignment horizontal="center" vertical="center"/>
    </xf>
    <xf numFmtId="165" fontId="1" fillId="0" borderId="33" xfId="51" applyNumberFormat="1" applyFont="1" applyFill="1" applyBorder="1" applyAlignment="1">
      <alignment horizontal="center" vertical="center"/>
    </xf>
    <xf numFmtId="165" fontId="1" fillId="0" borderId="16" xfId="51" applyNumberFormat="1" applyFont="1" applyFill="1" applyBorder="1" applyAlignment="1">
      <alignment horizontal="center" vertical="center"/>
    </xf>
    <xf numFmtId="2" fontId="1" fillId="0" borderId="16" xfId="51" applyNumberFormat="1" applyFont="1" applyFill="1" applyBorder="1" applyAlignment="1">
      <alignment horizontal="center" vertical="center"/>
    </xf>
    <xf numFmtId="0" fontId="1" fillId="0" borderId="16" xfId="51" applyFont="1" applyBorder="1" applyAlignment="1">
      <alignment horizontal="center" vertical="center"/>
    </xf>
    <xf numFmtId="2" fontId="1" fillId="0" borderId="33" xfId="51" applyNumberFormat="1" applyFont="1" applyBorder="1" applyAlignment="1">
      <alignment horizontal="center" vertical="center"/>
    </xf>
    <xf numFmtId="2" fontId="1" fillId="0" borderId="16" xfId="51" applyNumberFormat="1" applyFont="1" applyBorder="1" applyAlignment="1">
      <alignment horizontal="center" vertical="center"/>
    </xf>
    <xf numFmtId="0" fontId="1" fillId="0" borderId="33" xfId="51" applyFont="1" applyBorder="1" applyAlignment="1">
      <alignment horizontal="center" vertical="center"/>
    </xf>
    <xf numFmtId="0" fontId="1" fillId="0" borderId="36" xfId="51" applyFont="1" applyBorder="1" applyAlignment="1">
      <alignment horizontal="center" vertical="center"/>
    </xf>
    <xf numFmtId="0" fontId="1" fillId="0" borderId="37" xfId="51" applyFont="1" applyBorder="1" applyAlignment="1">
      <alignment horizontal="center" vertical="center"/>
    </xf>
    <xf numFmtId="165" fontId="1" fillId="0" borderId="37" xfId="51" applyNumberFormat="1" applyFont="1" applyFill="1" applyBorder="1" applyAlignment="1">
      <alignment horizontal="center" vertical="center"/>
    </xf>
    <xf numFmtId="0" fontId="1" fillId="0" borderId="38" xfId="51" applyFont="1" applyBorder="1" applyAlignment="1">
      <alignment horizontal="center" vertical="center"/>
    </xf>
    <xf numFmtId="0" fontId="36" fillId="45" borderId="37" xfId="0" applyFont="1" applyFill="1" applyBorder="1" applyAlignment="1">
      <alignment horizontal="center" vertical="center" wrapText="1"/>
    </xf>
    <xf numFmtId="0" fontId="36" fillId="45" borderId="38" xfId="0" applyFont="1" applyFill="1" applyBorder="1" applyAlignment="1">
      <alignment horizontal="center" vertical="center" wrapText="1"/>
    </xf>
    <xf numFmtId="0" fontId="26" fillId="44" borderId="47" xfId="0" applyFont="1" applyFill="1" applyBorder="1" applyAlignment="1">
      <alignment horizontal="center" vertical="center" wrapText="1"/>
    </xf>
    <xf numFmtId="0" fontId="26" fillId="44" borderId="61" xfId="0" applyFont="1" applyFill="1" applyBorder="1" applyAlignment="1">
      <alignment horizontal="center" vertical="center" wrapText="1"/>
    </xf>
    <xf numFmtId="0" fontId="14" fillId="0" borderId="0" xfId="51" applyFont="1" applyAlignment="1">
      <alignment horizontal="center" vertical="top"/>
    </xf>
    <xf numFmtId="2" fontId="38" fillId="0" borderId="0" xfId="51" applyNumberFormat="1" applyFont="1" applyFill="1" applyAlignment="1">
      <alignment vertical="top"/>
    </xf>
    <xf numFmtId="2" fontId="38" fillId="0" borderId="0" xfId="51" applyNumberFormat="1" applyFont="1" applyFill="1" applyBorder="1"/>
    <xf numFmtId="0" fontId="3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39" fillId="0" borderId="0" xfId="51" applyFont="1" applyFill="1" applyBorder="1" applyAlignment="1">
      <alignment vertical="top" wrapText="1"/>
    </xf>
    <xf numFmtId="0" fontId="32" fillId="0" borderId="0" xfId="51" applyFont="1" applyAlignment="1">
      <alignment horizontal="right"/>
    </xf>
    <xf numFmtId="0" fontId="39" fillId="0" borderId="0" xfId="51" applyFont="1" applyAlignment="1">
      <alignment horizontal="right"/>
    </xf>
    <xf numFmtId="0" fontId="66" fillId="0" borderId="0" xfId="51" applyFont="1"/>
    <xf numFmtId="0" fontId="66" fillId="0" borderId="0" xfId="50" applyFont="1"/>
    <xf numFmtId="0" fontId="63" fillId="0" borderId="0" xfId="51" applyFont="1" applyFill="1" applyBorder="1"/>
    <xf numFmtId="49" fontId="63" fillId="0" borderId="0" xfId="51" applyNumberFormat="1" applyFont="1" applyFill="1" applyBorder="1" applyAlignment="1">
      <alignment horizontal="left"/>
    </xf>
    <xf numFmtId="49" fontId="63" fillId="0" borderId="0" xfId="51" applyNumberFormat="1" applyFont="1" applyAlignment="1">
      <alignment horizontal="left"/>
    </xf>
    <xf numFmtId="165" fontId="63" fillId="0" borderId="0" xfId="51" applyNumberFormat="1" applyFont="1" applyFill="1" applyBorder="1" applyAlignment="1">
      <alignment horizontal="left"/>
    </xf>
    <xf numFmtId="167" fontId="63" fillId="0" borderId="0" xfId="65" applyNumberFormat="1" applyFont="1" applyFill="1" applyBorder="1"/>
    <xf numFmtId="0" fontId="68" fillId="0" borderId="0" xfId="50" applyFont="1" applyFill="1" applyBorder="1"/>
    <xf numFmtId="0" fontId="63" fillId="0" borderId="0" xfId="46" applyFont="1" applyFill="1" applyBorder="1"/>
    <xf numFmtId="0" fontId="21" fillId="41" borderId="23" xfId="51" applyFill="1" applyBorder="1" applyAlignment="1">
      <alignment horizontal="right"/>
    </xf>
    <xf numFmtId="0" fontId="63" fillId="0" borderId="12" xfId="53" applyNumberFormat="1" applyFont="1" applyFill="1" applyBorder="1">
      <protection locked="0"/>
    </xf>
    <xf numFmtId="173" fontId="63" fillId="41" borderId="12" xfId="65" applyNumberFormat="1" applyFont="1" applyFill="1" applyBorder="1"/>
    <xf numFmtId="0" fontId="69" fillId="0" borderId="0" xfId="51" applyFont="1"/>
    <xf numFmtId="0" fontId="63" fillId="41" borderId="13" xfId="51" applyFont="1" applyFill="1" applyBorder="1"/>
    <xf numFmtId="0" fontId="63" fillId="41" borderId="14" xfId="51" applyFont="1" applyFill="1" applyBorder="1"/>
    <xf numFmtId="0" fontId="63" fillId="41" borderId="15" xfId="51" applyFont="1" applyFill="1" applyBorder="1"/>
    <xf numFmtId="0" fontId="63" fillId="0" borderId="0" xfId="51" applyFont="1" applyAlignment="1">
      <alignment horizontal="left"/>
    </xf>
    <xf numFmtId="167" fontId="63" fillId="0" borderId="0" xfId="65" applyNumberFormat="1" applyFont="1"/>
    <xf numFmtId="173" fontId="63" fillId="0" borderId="0" xfId="65" applyNumberFormat="1" applyFont="1"/>
    <xf numFmtId="3" fontId="63" fillId="0" borderId="0" xfId="65" applyNumberFormat="1" applyFont="1" applyFill="1" applyBorder="1"/>
    <xf numFmtId="2" fontId="63" fillId="0" borderId="0" xfId="51" applyNumberFormat="1" applyFont="1" applyFill="1" applyBorder="1"/>
    <xf numFmtId="174" fontId="63" fillId="0" borderId="0" xfId="51" applyNumberFormat="1" applyFont="1" applyFill="1" applyBorder="1"/>
    <xf numFmtId="171" fontId="20" fillId="0" borderId="0" xfId="50" applyNumberFormat="1" applyFill="1" applyBorder="1"/>
    <xf numFmtId="168" fontId="20" fillId="0" borderId="0" xfId="66" applyNumberFormat="1" applyFont="1" applyFill="1" applyBorder="1"/>
    <xf numFmtId="10" fontId="20" fillId="0" borderId="0" xfId="50" applyNumberFormat="1" applyFill="1" applyBorder="1"/>
    <xf numFmtId="164" fontId="20" fillId="0" borderId="0" xfId="65" applyNumberFormat="1" applyFont="1" applyFill="1" applyBorder="1"/>
    <xf numFmtId="9" fontId="20" fillId="0" borderId="0" xfId="50" applyNumberFormat="1" applyFill="1" applyBorder="1"/>
    <xf numFmtId="0" fontId="70" fillId="0" borderId="0" xfId="49" applyFont="1" applyFill="1"/>
    <xf numFmtId="0" fontId="34" fillId="5" borderId="0" xfId="52" applyAlignment="1">
      <alignment horizontal="left" wrapText="1"/>
    </xf>
    <xf numFmtId="0" fontId="36" fillId="5" borderId="0" xfId="52" applyFont="1" applyAlignment="1">
      <alignment wrapText="1"/>
    </xf>
    <xf numFmtId="0" fontId="34" fillId="5" borderId="0" xfId="52" applyAlignment="1">
      <alignment wrapText="1"/>
    </xf>
    <xf numFmtId="0" fontId="20" fillId="0" borderId="0" xfId="50" applyFont="1" applyAlignment="1">
      <alignment horizontal="left"/>
    </xf>
    <xf numFmtId="0" fontId="65" fillId="0" borderId="24" xfId="51" applyFont="1" applyBorder="1" applyAlignment="1">
      <alignment horizontal="center" vertical="center" wrapText="1"/>
    </xf>
    <xf numFmtId="0" fontId="65" fillId="0" borderId="27" xfId="51" applyFont="1" applyBorder="1" applyAlignment="1">
      <alignment horizontal="center" vertical="center" wrapText="1"/>
    </xf>
    <xf numFmtId="0" fontId="61" fillId="41" borderId="16" xfId="48" applyFont="1" applyFill="1" applyBorder="1" applyAlignment="1">
      <alignment horizontal="center" vertical="center"/>
    </xf>
    <xf numFmtId="0" fontId="1" fillId="0" borderId="34" xfId="51" applyFont="1" applyBorder="1" applyAlignment="1">
      <alignment horizontal="center" vertical="center"/>
    </xf>
    <xf numFmtId="0" fontId="1" fillId="0" borderId="35" xfId="51" applyFont="1" applyBorder="1" applyAlignment="1">
      <alignment horizontal="center" vertical="center"/>
    </xf>
    <xf numFmtId="171" fontId="26" fillId="0" borderId="0" xfId="51" applyNumberFormat="1" applyFont="1" applyFill="1" applyAlignment="1">
      <alignment horizontal="left"/>
    </xf>
    <xf numFmtId="0" fontId="26" fillId="44" borderId="39" xfId="0" applyFont="1" applyFill="1" applyBorder="1" applyAlignment="1">
      <alignment horizontal="center" vertical="center" wrapText="1"/>
    </xf>
    <xf numFmtId="0" fontId="26" fillId="44" borderId="43" xfId="0" applyFont="1" applyFill="1" applyBorder="1" applyAlignment="1">
      <alignment horizontal="center" vertical="center" wrapText="1"/>
    </xf>
    <xf numFmtId="0" fontId="36" fillId="45" borderId="40" xfId="0" applyFont="1" applyFill="1" applyBorder="1" applyAlignment="1">
      <alignment horizontal="center" vertical="center" wrapText="1"/>
    </xf>
    <xf numFmtId="0" fontId="36" fillId="45" borderId="41" xfId="0" applyFont="1" applyFill="1" applyBorder="1" applyAlignment="1">
      <alignment horizontal="center" vertical="center" wrapText="1"/>
    </xf>
    <xf numFmtId="0" fontId="36" fillId="45" borderId="42" xfId="0" applyFont="1" applyFill="1" applyBorder="1" applyAlignment="1">
      <alignment horizontal="center" vertical="center" wrapText="1"/>
    </xf>
    <xf numFmtId="0" fontId="36" fillId="45" borderId="44" xfId="0" applyFont="1" applyFill="1" applyBorder="1" applyAlignment="1">
      <alignment horizontal="center" vertical="center" wrapText="1"/>
    </xf>
    <xf numFmtId="0" fontId="36" fillId="45" borderId="45" xfId="0" applyFont="1" applyFill="1" applyBorder="1" applyAlignment="1">
      <alignment horizontal="center" vertical="center" wrapText="1"/>
    </xf>
    <xf numFmtId="0" fontId="36" fillId="45" borderId="46" xfId="0" applyFont="1" applyFill="1" applyBorder="1" applyAlignment="1">
      <alignment horizontal="center" vertical="center" wrapText="1"/>
    </xf>
    <xf numFmtId="0" fontId="46" fillId="43" borderId="48" xfId="0" applyFont="1" applyFill="1" applyBorder="1" applyAlignment="1">
      <alignment horizontal="center" vertical="center" wrapText="1"/>
    </xf>
    <xf numFmtId="0" fontId="46" fillId="43" borderId="49" xfId="0" applyFont="1" applyFill="1" applyBorder="1" applyAlignment="1">
      <alignment horizontal="center" vertical="center" wrapText="1"/>
    </xf>
    <xf numFmtId="0" fontId="46" fillId="43" borderId="51" xfId="0" applyFont="1" applyFill="1" applyBorder="1" applyAlignment="1">
      <alignment horizontal="center" vertical="center" wrapText="1"/>
    </xf>
    <xf numFmtId="0" fontId="46" fillId="43" borderId="52" xfId="0" applyFont="1" applyFill="1" applyBorder="1" applyAlignment="1">
      <alignment horizontal="center" vertical="center" wrapText="1"/>
    </xf>
    <xf numFmtId="0" fontId="46" fillId="43" borderId="25" xfId="0" applyFont="1" applyFill="1" applyBorder="1" applyAlignment="1">
      <alignment horizontal="center" vertical="center" wrapText="1"/>
    </xf>
    <xf numFmtId="0" fontId="46" fillId="43" borderId="53" xfId="0" applyFont="1" applyFill="1" applyBorder="1" applyAlignment="1">
      <alignment horizontal="center" vertical="center" wrapText="1"/>
    </xf>
    <xf numFmtId="0" fontId="46" fillId="43" borderId="50" xfId="0" applyFont="1" applyFill="1" applyBorder="1" applyAlignment="1">
      <alignment horizontal="center" vertical="center" wrapText="1"/>
    </xf>
    <xf numFmtId="0" fontId="46" fillId="43" borderId="54" xfId="0" applyFont="1" applyFill="1" applyBorder="1" applyAlignment="1">
      <alignment horizontal="center" vertical="center" wrapText="1"/>
    </xf>
    <xf numFmtId="0" fontId="46" fillId="43" borderId="55" xfId="0" applyFont="1" applyFill="1" applyBorder="1" applyAlignment="1">
      <alignment horizontal="center" vertical="center" wrapText="1"/>
    </xf>
    <xf numFmtId="0" fontId="46" fillId="43" borderId="65" xfId="0" applyFont="1" applyFill="1" applyBorder="1" applyAlignment="1">
      <alignment horizontal="center" vertical="center" wrapText="1"/>
    </xf>
    <xf numFmtId="0" fontId="46" fillId="43" borderId="64" xfId="0" applyFont="1" applyFill="1" applyBorder="1" applyAlignment="1">
      <alignment horizontal="center" vertical="center" wrapText="1"/>
    </xf>
    <xf numFmtId="0" fontId="46" fillId="43" borderId="56" xfId="0" applyFont="1" applyFill="1" applyBorder="1" applyAlignment="1">
      <alignment horizontal="center" vertical="center" wrapText="1"/>
    </xf>
    <xf numFmtId="0" fontId="46" fillId="43" borderId="28" xfId="0" applyFont="1" applyFill="1" applyBorder="1" applyAlignment="1">
      <alignment horizontal="center" vertical="center" wrapText="1"/>
    </xf>
    <xf numFmtId="0" fontId="46" fillId="43" borderId="26" xfId="0" applyFont="1" applyFill="1" applyBorder="1" applyAlignment="1">
      <alignment horizontal="center" vertical="center" wrapText="1"/>
    </xf>
    <xf numFmtId="0" fontId="46" fillId="43" borderId="57" xfId="0" applyFont="1" applyFill="1" applyBorder="1" applyAlignment="1">
      <alignment horizontal="center" vertical="center" wrapText="1"/>
    </xf>
    <xf numFmtId="0" fontId="46" fillId="43" borderId="29" xfId="0" applyFont="1" applyFill="1" applyBorder="1" applyAlignment="1">
      <alignment horizontal="center" vertical="center" wrapText="1"/>
    </xf>
    <xf numFmtId="0" fontId="46" fillId="43" borderId="58" xfId="0" applyFont="1" applyFill="1" applyBorder="1" applyAlignment="1">
      <alignment horizontal="center" vertical="center" wrapText="1"/>
    </xf>
    <xf numFmtId="0" fontId="46" fillId="43" borderId="59" xfId="0" applyFont="1" applyFill="1" applyBorder="1" applyAlignment="1">
      <alignment horizontal="center" vertical="center" wrapText="1"/>
    </xf>
    <xf numFmtId="0" fontId="46" fillId="43" borderId="60" xfId="0" applyFont="1" applyFill="1" applyBorder="1" applyAlignment="1">
      <alignment horizontal="center" vertical="center" wrapText="1"/>
    </xf>
    <xf numFmtId="0" fontId="46" fillId="43" borderId="62" xfId="0" applyFont="1" applyFill="1" applyBorder="1" applyAlignment="1">
      <alignment horizontal="center" vertical="center" wrapText="1"/>
    </xf>
    <xf numFmtId="0" fontId="46" fillId="43" borderId="63" xfId="0" applyFont="1" applyFill="1" applyBorder="1" applyAlignment="1">
      <alignment horizontal="center" vertical="center" wrapText="1"/>
    </xf>
  </cellXfs>
  <cellStyles count="67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 customBuiltin="1"/>
    <cellStyle name="Check Cell" xfId="15" builtinId="23" hidden="1"/>
    <cellStyle name="Comma" xfId="65" builtinId="3"/>
    <cellStyle name="ECA_Calc" xfId="54" xr:uid="{00000000-0005-0000-0000-00001C000000}"/>
    <cellStyle name="ECA_Comment" xfId="56" xr:uid="{00000000-0005-0000-0000-00001D000000}"/>
    <cellStyle name="ECA_Error" xfId="46" xr:uid="{00000000-0005-0000-0000-00001E000000}"/>
    <cellStyle name="ECA_Explan" xfId="49" xr:uid="{00000000-0005-0000-0000-00001F000000}"/>
    <cellStyle name="ECA_H1" xfId="48" xr:uid="{00000000-0005-0000-0000-000020000000}"/>
    <cellStyle name="ECA_H2" xfId="50" xr:uid="{00000000-0005-0000-0000-000021000000}"/>
    <cellStyle name="ECA_Input" xfId="53" xr:uid="{00000000-0005-0000-0000-000022000000}"/>
    <cellStyle name="ECA_LinkBook" xfId="44" xr:uid="{00000000-0005-0000-0000-000023000000}"/>
    <cellStyle name="ECA_LinkSheet" xfId="45" xr:uid="{00000000-0005-0000-0000-000024000000}"/>
    <cellStyle name="ECA_Temp" xfId="64" xr:uid="{00000000-0005-0000-0000-000025000000}"/>
    <cellStyle name="ECA_Text" xfId="51" xr:uid="{00000000-0005-0000-0000-000026000000}"/>
    <cellStyle name="ECA_TextBold" xfId="57" xr:uid="{00000000-0005-0000-0000-000027000000}"/>
    <cellStyle name="ECA_Title1" xfId="47" xr:uid="{00000000-0005-0000-0000-000028000000}"/>
    <cellStyle name="ECA_Title2" xfId="52" xr:uid="{00000000-0005-0000-0000-000029000000}"/>
    <cellStyle name="ECA_Total" xfId="55" xr:uid="{00000000-0005-0000-0000-00002A000000}"/>
    <cellStyle name="Explanatory Text" xfId="18" builtinId="53" hidden="1" customBuiltin="1"/>
    <cellStyle name="Followed Hyperlink" xfId="59" builtinId="9" hidden="1"/>
    <cellStyle name="Followed Hyperlink" xfId="60" builtinId="9" hidden="1"/>
    <cellStyle name="Followed Hyperlink" xfId="2" builtinId="9" hidden="1"/>
    <cellStyle name="Followed Hyperlink" xfId="63" builtinId="9" customBuiltin="1"/>
    <cellStyle name="Good" xfId="8" builtinId="26" hidden="1"/>
    <cellStyle name="Heading 1" xfId="4" builtinId="16" hidden="1" customBuiltin="1"/>
    <cellStyle name="Heading 2" xfId="5" builtinId="17" hidden="1" customBuiltin="1"/>
    <cellStyle name="Heading 3" xfId="6" builtinId="18" hidden="1"/>
    <cellStyle name="Heading 4" xfId="7" builtinId="19" hidden="1"/>
    <cellStyle name="Hyperlink" xfId="61" builtinId="8" hidden="1"/>
    <cellStyle name="Hyperlink" xfId="58" builtinId="8" hidden="1"/>
    <cellStyle name="Hyperlink" xfId="1" builtinId="8" hidden="1"/>
    <cellStyle name="Hyperlink" xfId="62" builtinId="8" customBuiltin="1"/>
    <cellStyle name="Input" xfId="11" builtinId="20" hidden="1" customBuiltin="1"/>
    <cellStyle name="Linked Cell" xfId="14" builtinId="24" hidden="1" customBuiltin="1"/>
    <cellStyle name="Neutral" xfId="10" builtinId="28" hidden="1"/>
    <cellStyle name="Normal" xfId="0" builtinId="0" customBuiltin="1"/>
    <cellStyle name="Note" xfId="17" builtinId="10" hidden="1"/>
    <cellStyle name="Output" xfId="12" builtinId="21" hidden="1"/>
    <cellStyle name="Percent" xfId="66" builtinId="5"/>
    <cellStyle name="Title" xfId="3" builtinId="15" hidden="1" customBuiltin="1"/>
    <cellStyle name="Total" xfId="19" builtinId="25" hidden="1"/>
    <cellStyle name="Warning Text" xfId="16" builtinId="11" hidden="1"/>
  </cellStyles>
  <dxfs count="61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vertical/>
        <horizontal/>
      </border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ill>
        <patternFill>
          <bgColor theme="8" tint="0.39994506668294322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85724</xdr:rowOff>
    </xdr:from>
    <xdr:to>
      <xdr:col>1</xdr:col>
      <xdr:colOff>1381125</xdr:colOff>
      <xdr:row>3</xdr:row>
      <xdr:rowOff>200024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76224"/>
          <a:ext cx="1247775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1</xdr:col>
      <xdr:colOff>409575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1</xdr:col>
      <xdr:colOff>409575</xdr:colOff>
      <xdr:row>1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1</xdr:col>
      <xdr:colOff>409575</xdr:colOff>
      <xdr:row>1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103505</xdr:colOff>
      <xdr:row>0</xdr:row>
      <xdr:rowOff>48260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103505</xdr:colOff>
      <xdr:row>0</xdr:row>
      <xdr:rowOff>48260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103505</xdr:colOff>
      <xdr:row>0</xdr:row>
      <xdr:rowOff>48260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590550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47625"/>
          <a:ext cx="384175" cy="2825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590550</xdr:colOff>
      <xdr:row>1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47625"/>
          <a:ext cx="384175" cy="2825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590550</xdr:colOff>
      <xdr:row>1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47625"/>
          <a:ext cx="384175" cy="282575"/>
        </a:xfrm>
        <a:prstGeom prst="rect">
          <a:avLst/>
        </a:prstGeom>
      </xdr:spPr>
    </xdr:pic>
    <xdr:clientData/>
  </xdr:twoCellAnchor>
  <xdr:twoCellAnchor>
    <xdr:from>
      <xdr:col>2</xdr:col>
      <xdr:colOff>1485899</xdr:colOff>
      <xdr:row>8</xdr:row>
      <xdr:rowOff>80961</xdr:rowOff>
    </xdr:from>
    <xdr:to>
      <xdr:col>4</xdr:col>
      <xdr:colOff>781050</xdr:colOff>
      <xdr:row>9</xdr:row>
      <xdr:rowOff>261936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54199" y="1636711"/>
          <a:ext cx="1860551" cy="352425"/>
        </a:xfrm>
        <a:prstGeom prst="downArrow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1485899</xdr:colOff>
      <xdr:row>11</xdr:row>
      <xdr:rowOff>57149</xdr:rowOff>
    </xdr:from>
    <xdr:to>
      <xdr:col>4</xdr:col>
      <xdr:colOff>781050</xdr:colOff>
      <xdr:row>12</xdr:row>
      <xdr:rowOff>257174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854199" y="2508249"/>
          <a:ext cx="1860551" cy="371475"/>
        </a:xfrm>
        <a:prstGeom prst="downArrow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CA%20Self-assessment%20toolkit%20for%20PDAMs%20and%20LGs%20v1%2020%20Sept_RS_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intosh%20HD:Users:risyanasukarma:Downloads:SAT%20Template%20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etunjuk Pengisian"/>
      <sheetName val="Instructions"/>
      <sheetName val="INPUT"/>
      <sheetName val="CALCS"/>
      <sheetName val="OUTPUT"/>
      <sheetName val="Summary results"/>
    </sheetNames>
    <sheetDataSet>
      <sheetData sheetId="0">
        <row r="2">
          <cell r="C2" t="str">
            <v>PDAM and Local Government Self-Assessment Tool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etunjuk Pengisian"/>
      <sheetName val="INPUT"/>
      <sheetName val="CALCS"/>
      <sheetName val="OUTPUT"/>
      <sheetName val="Ringkasan"/>
    </sheetNames>
    <sheetDataSet>
      <sheetData sheetId="0"/>
      <sheetData sheetId="1"/>
      <sheetData sheetId="2"/>
      <sheetData sheetId="3" refreshError="1"/>
      <sheetData sheetId="4" refreshError="1">
        <row r="124">
          <cell r="G124">
            <v>0</v>
          </cell>
        </row>
        <row r="129">
          <cell r="G129">
            <v>0</v>
          </cell>
        </row>
      </sheetData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ECA Theme">
  <a:themeElements>
    <a:clrScheme name="ECA Colours">
      <a:dk1>
        <a:sysClr val="windowText" lastClr="000000"/>
      </a:dk1>
      <a:lt1>
        <a:sysClr val="window" lastClr="FFFFFF"/>
      </a:lt1>
      <a:dk2>
        <a:srgbClr val="425968"/>
      </a:dk2>
      <a:lt2>
        <a:srgbClr val="D1CEC6"/>
      </a:lt2>
      <a:accent1>
        <a:srgbClr val="9BAABF"/>
      </a:accent1>
      <a:accent2>
        <a:srgbClr val="425968"/>
      </a:accent2>
      <a:accent3>
        <a:srgbClr val="D1CEC6"/>
      </a:accent3>
      <a:accent4>
        <a:srgbClr val="919693"/>
      </a:accent4>
      <a:accent5>
        <a:srgbClr val="E28C05"/>
      </a:accent5>
      <a:accent6>
        <a:srgbClr val="73923C"/>
      </a:accent6>
      <a:hlink>
        <a:srgbClr val="425968"/>
      </a:hlink>
      <a:folHlink>
        <a:srgbClr val="E28C05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edjonoputro@worldbank.ord" TargetMode="External"/><Relationship Id="rId2" Type="http://schemas.openxmlformats.org/officeDocument/2006/relationships/hyperlink" Target="mailto:rsukarma@worldbank.org" TargetMode="External"/><Relationship Id="rId1" Type="http://schemas.openxmlformats.org/officeDocument/2006/relationships/hyperlink" Target="mailto:isetiono@worldbank.org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atiana.tumenggung@eca-uk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AZ100"/>
  <sheetViews>
    <sheetView showGridLines="0" workbookViewId="0">
      <selection activeCell="C1" sqref="C1"/>
    </sheetView>
  </sheetViews>
  <sheetFormatPr defaultColWidth="0" defaultRowHeight="12.75" zeroHeight="1" x14ac:dyDescent="0.25"/>
  <cols>
    <col min="1" max="1" width="4.42578125" style="1" customWidth="1"/>
    <col min="2" max="2" width="22.42578125" style="1" customWidth="1"/>
    <col min="3" max="3" width="41.140625" style="1" customWidth="1"/>
    <col min="4" max="52" width="9.140625" style="1" customWidth="1"/>
    <col min="53" max="16384" width="9.140625" style="1" hidden="1"/>
  </cols>
  <sheetData>
    <row r="1" spans="3:3" s="3" customFormat="1" ht="15.75" x14ac:dyDescent="0.25"/>
    <row r="2" spans="3:3" s="3" customFormat="1" ht="45.75" customHeight="1" x14ac:dyDescent="0.25">
      <c r="C2" s="28" t="s">
        <v>144</v>
      </c>
    </row>
    <row r="3" spans="3:3" s="3" customFormat="1" ht="18" x14ac:dyDescent="0.25">
      <c r="C3" s="48" t="str">
        <f>INPUT!C6&amp;" - "&amp;INPUT!E6</f>
        <v>PDAM TIRTA DELI - KAB. DELI SERDANG</v>
      </c>
    </row>
    <row r="4" spans="3:3" s="3" customFormat="1" ht="15.75" x14ac:dyDescent="0.25"/>
    <row r="5" spans="3:3" s="3" customFormat="1" ht="15.75" x14ac:dyDescent="0.25">
      <c r="C5" s="25" t="str">
        <f>Contents!H6&amp;" "&amp;MAX(Contents!H7:H99)</f>
        <v>Version 1,3</v>
      </c>
    </row>
    <row r="6" spans="3:3" s="3" customFormat="1" ht="15.75" x14ac:dyDescent="0.25"/>
    <row r="7" spans="3:3" s="3" customFormat="1" ht="15.75" x14ac:dyDescent="0.25">
      <c r="C7" s="24" t="s">
        <v>11</v>
      </c>
    </row>
    <row r="8" spans="3:3" s="3" customFormat="1" ht="15.75" x14ac:dyDescent="0.25"/>
    <row r="9" spans="3:3" s="3" customFormat="1" ht="15.75" x14ac:dyDescent="0.25"/>
    <row r="10" spans="3:3" s="3" customFormat="1" ht="15.75" x14ac:dyDescent="0.25"/>
    <row r="11" spans="3:3" s="3" customFormat="1" ht="15.75" x14ac:dyDescent="0.25"/>
    <row r="12" spans="3:3" s="3" customFormat="1" ht="15.75" x14ac:dyDescent="0.25"/>
    <row r="13" spans="3:3" s="3" customFormat="1" ht="15.75" x14ac:dyDescent="0.25"/>
    <row r="14" spans="3:3" s="3" customFormat="1" ht="15.75" x14ac:dyDescent="0.25"/>
    <row r="15" spans="3:3" s="3" customFormat="1" ht="15.75" x14ac:dyDescent="0.25"/>
    <row r="16" spans="3:3" s="3" customFormat="1" ht="15.75" x14ac:dyDescent="0.25"/>
    <row r="17" s="3" customFormat="1" ht="15.75" x14ac:dyDescent="0.25"/>
    <row r="18" s="3" customFormat="1" ht="15.75" x14ac:dyDescent="0.25"/>
    <row r="19" s="3" customFormat="1" ht="15.75" x14ac:dyDescent="0.25"/>
    <row r="20" s="3" customFormat="1" ht="15.75" x14ac:dyDescent="0.25"/>
    <row r="21" s="3" customFormat="1" ht="15.75" x14ac:dyDescent="0.25"/>
    <row r="22" s="3" customFormat="1" ht="15.75" x14ac:dyDescent="0.25"/>
    <row r="23" s="3" customFormat="1" ht="15.75" x14ac:dyDescent="0.25"/>
    <row r="24" s="3" customFormat="1" ht="15.75" x14ac:dyDescent="0.25"/>
    <row r="25" s="3" customFormat="1" ht="15.75" x14ac:dyDescent="0.25"/>
    <row r="26" s="3" customFormat="1" ht="15.75" x14ac:dyDescent="0.25"/>
    <row r="27" s="3" customFormat="1" ht="15.75" x14ac:dyDescent="0.25"/>
    <row r="28" s="3" customFormat="1" ht="15.75" x14ac:dyDescent="0.25"/>
    <row r="29" s="3" customFormat="1" ht="15.75" x14ac:dyDescent="0.25"/>
    <row r="30" s="3" customFormat="1" ht="15.75" x14ac:dyDescent="0.25"/>
    <row r="31" s="3" customFormat="1" ht="15.75" x14ac:dyDescent="0.25"/>
    <row r="32" s="3" customFormat="1" ht="15.75" x14ac:dyDescent="0.25"/>
    <row r="33" s="3" customFormat="1" ht="15.75" x14ac:dyDescent="0.25"/>
    <row r="34" s="3" customFormat="1" ht="15.75" x14ac:dyDescent="0.25"/>
    <row r="35" s="3" customFormat="1" ht="15.75" x14ac:dyDescent="0.25"/>
    <row r="36" s="3" customFormat="1" ht="15.75" x14ac:dyDescent="0.25"/>
    <row r="37" s="3" customFormat="1" ht="15.75" x14ac:dyDescent="0.25"/>
    <row r="38" s="3" customFormat="1" ht="15.75" x14ac:dyDescent="0.25"/>
    <row r="39" s="3" customFormat="1" ht="15.75" x14ac:dyDescent="0.25"/>
    <row r="40" s="3" customFormat="1" ht="15.75" x14ac:dyDescent="0.25"/>
    <row r="41" s="3" customFormat="1" ht="15.75" x14ac:dyDescent="0.25"/>
    <row r="42" s="3" customFormat="1" ht="15.75" x14ac:dyDescent="0.25"/>
    <row r="43" s="3" customFormat="1" ht="15.75" x14ac:dyDescent="0.25"/>
    <row r="44" s="3" customFormat="1" ht="15.75" x14ac:dyDescent="0.25"/>
    <row r="45" s="3" customFormat="1" ht="15.75" x14ac:dyDescent="0.25"/>
    <row r="46" s="3" customFormat="1" ht="15.75" x14ac:dyDescent="0.25"/>
    <row r="47" s="3" customFormat="1" ht="15.75" x14ac:dyDescent="0.25"/>
    <row r="48" s="3" customFormat="1" ht="15.75" x14ac:dyDescent="0.25"/>
    <row r="49" s="3" customFormat="1" ht="15.75" x14ac:dyDescent="0.25"/>
    <row r="50" s="3" customFormat="1" ht="15.75" x14ac:dyDescent="0.25"/>
    <row r="51" s="3" customFormat="1" ht="15.75" x14ac:dyDescent="0.25"/>
    <row r="52" s="3" customFormat="1" ht="15.75" x14ac:dyDescent="0.25"/>
    <row r="53" s="3" customFormat="1" ht="15.75" x14ac:dyDescent="0.25"/>
    <row r="54" s="3" customFormat="1" ht="15.75" x14ac:dyDescent="0.25"/>
    <row r="55" s="3" customFormat="1" ht="15.75" x14ac:dyDescent="0.25"/>
    <row r="56" s="3" customFormat="1" ht="15.75" x14ac:dyDescent="0.25"/>
    <row r="57" s="3" customFormat="1" ht="15.75" x14ac:dyDescent="0.25"/>
    <row r="58" s="3" customFormat="1" ht="15.75" x14ac:dyDescent="0.25"/>
    <row r="59" s="3" customFormat="1" ht="15.75" x14ac:dyDescent="0.25"/>
    <row r="60" s="3" customFormat="1" ht="15.75" x14ac:dyDescent="0.25"/>
    <row r="61" s="3" customFormat="1" ht="15.75" x14ac:dyDescent="0.25"/>
    <row r="62" s="3" customFormat="1" ht="15.75" x14ac:dyDescent="0.25"/>
    <row r="63" s="3" customFormat="1" ht="15.75" x14ac:dyDescent="0.25"/>
    <row r="64" s="3" customFormat="1" ht="15.75" x14ac:dyDescent="0.25"/>
    <row r="65" s="3" customFormat="1" ht="15.75" x14ac:dyDescent="0.25"/>
    <row r="66" s="3" customFormat="1" ht="15.75" x14ac:dyDescent="0.25"/>
    <row r="67" s="3" customFormat="1" ht="15.75" x14ac:dyDescent="0.25"/>
    <row r="68" s="3" customFormat="1" ht="15.75" x14ac:dyDescent="0.25"/>
    <row r="69" s="3" customFormat="1" ht="15.75" x14ac:dyDescent="0.25"/>
    <row r="70" s="3" customFormat="1" ht="15.75" x14ac:dyDescent="0.25"/>
    <row r="71" s="3" customFormat="1" ht="15.75" x14ac:dyDescent="0.25"/>
    <row r="72" s="3" customFormat="1" ht="15.75" x14ac:dyDescent="0.25"/>
    <row r="73" s="3" customFormat="1" ht="15.75" x14ac:dyDescent="0.25"/>
    <row r="74" s="3" customFormat="1" ht="15.75" x14ac:dyDescent="0.25"/>
    <row r="75" s="3" customFormat="1" ht="15.75" x14ac:dyDescent="0.25"/>
    <row r="76" s="3" customFormat="1" ht="15.75" x14ac:dyDescent="0.25"/>
    <row r="77" s="3" customFormat="1" ht="15.75" x14ac:dyDescent="0.25"/>
    <row r="78" s="3" customFormat="1" ht="15.75" x14ac:dyDescent="0.25"/>
    <row r="79" s="3" customFormat="1" ht="15.75" x14ac:dyDescent="0.25"/>
    <row r="80" s="3" customFormat="1" ht="15.75" x14ac:dyDescent="0.25"/>
    <row r="81" s="3" customFormat="1" ht="15.75" x14ac:dyDescent="0.25"/>
    <row r="82" s="3" customFormat="1" ht="15.75" x14ac:dyDescent="0.25"/>
    <row r="83" s="3" customFormat="1" ht="15.75" x14ac:dyDescent="0.25"/>
    <row r="84" s="3" customFormat="1" ht="15.75" x14ac:dyDescent="0.25"/>
    <row r="85" s="3" customFormat="1" ht="15.75" x14ac:dyDescent="0.25"/>
    <row r="86" s="3" customFormat="1" ht="15.75" x14ac:dyDescent="0.25"/>
    <row r="87" s="3" customFormat="1" ht="15.75" x14ac:dyDescent="0.25"/>
    <row r="88" s="3" customFormat="1" ht="15.75" x14ac:dyDescent="0.25"/>
    <row r="89" s="3" customFormat="1" ht="15.75" x14ac:dyDescent="0.25"/>
    <row r="90" s="3" customFormat="1" ht="15.75" x14ac:dyDescent="0.25"/>
    <row r="91" s="3" customFormat="1" ht="15.75" x14ac:dyDescent="0.25"/>
    <row r="92" s="3" customFormat="1" ht="15.75" x14ac:dyDescent="0.25"/>
    <row r="93" s="3" customFormat="1" ht="15.75" x14ac:dyDescent="0.25"/>
    <row r="94" s="3" customFormat="1" ht="15.75" x14ac:dyDescent="0.25"/>
    <row r="95" s="3" customFormat="1" ht="15.75" x14ac:dyDescent="0.25"/>
    <row r="96" s="3" customFormat="1" ht="15.75" x14ac:dyDescent="0.25"/>
    <row r="97" s="3" customFormat="1" ht="15.75" x14ac:dyDescent="0.25"/>
    <row r="98" s="3" customFormat="1" ht="15.75" x14ac:dyDescent="0.25"/>
    <row r="99" s="3" customFormat="1" ht="15.75" x14ac:dyDescent="0.25"/>
    <row r="100" x14ac:dyDescent="0.25"/>
  </sheetData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K19"/>
  <sheetViews>
    <sheetView showGridLines="0" zoomScaleSheetLayoutView="85" workbookViewId="0">
      <selection activeCell="F12" sqref="F12"/>
    </sheetView>
  </sheetViews>
  <sheetFormatPr defaultColWidth="9.140625" defaultRowHeight="12" x14ac:dyDescent="0.2"/>
  <cols>
    <col min="1" max="1" width="1.85546875" style="8" customWidth="1"/>
    <col min="2" max="2" width="9.42578125" style="18" customWidth="1"/>
    <col min="3" max="3" width="18.42578125" style="8" customWidth="1"/>
    <col min="4" max="4" width="10.85546875" style="8" bestFit="1" customWidth="1"/>
    <col min="5" max="5" width="12.42578125" style="8" customWidth="1"/>
    <col min="6" max="6" width="27.85546875" style="8" bestFit="1" customWidth="1"/>
    <col min="7" max="7" width="11.42578125" style="10" customWidth="1"/>
    <col min="8" max="8" width="18.42578125" style="10" bestFit="1" customWidth="1"/>
    <col min="9" max="11" width="9.140625" style="10"/>
    <col min="12" max="16384" width="9.140625" style="8"/>
  </cols>
  <sheetData>
    <row r="1" spans="2:11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3"/>
      <c r="K1" s="3"/>
    </row>
    <row r="2" spans="2:11" s="7" customFormat="1" ht="12.75" x14ac:dyDescent="0.25">
      <c r="B2" s="11" t="s">
        <v>6</v>
      </c>
      <c r="C2" s="27"/>
      <c r="D2" s="12"/>
      <c r="E2" s="12"/>
      <c r="F2" s="12"/>
      <c r="G2" s="12"/>
      <c r="H2" s="12"/>
      <c r="I2" s="12"/>
      <c r="J2" s="12"/>
      <c r="K2" s="12"/>
    </row>
    <row r="3" spans="2:11" s="7" customFormat="1" ht="13.5" customHeight="1" x14ac:dyDescent="0.25">
      <c r="B3" s="15"/>
    </row>
    <row r="4" spans="2:11" ht="12.75" x14ac:dyDescent="0.2">
      <c r="C4" s="4" t="s">
        <v>7</v>
      </c>
      <c r="F4" s="4" t="s">
        <v>80</v>
      </c>
      <c r="H4" s="4" t="s">
        <v>8</v>
      </c>
    </row>
    <row r="6" spans="2:11" x14ac:dyDescent="0.2">
      <c r="C6" s="22" t="s">
        <v>9</v>
      </c>
      <c r="D6" s="22" t="s">
        <v>2</v>
      </c>
      <c r="F6" s="8" t="s">
        <v>15</v>
      </c>
      <c r="H6" s="22" t="s">
        <v>3</v>
      </c>
      <c r="I6" s="22" t="s">
        <v>2</v>
      </c>
    </row>
    <row r="7" spans="2:11" ht="12.75" x14ac:dyDescent="0.2">
      <c r="C7" s="92" t="s">
        <v>10</v>
      </c>
      <c r="D7" s="8" t="s">
        <v>20</v>
      </c>
      <c r="F7" s="45" t="s">
        <v>13</v>
      </c>
      <c r="H7" s="20">
        <v>1</v>
      </c>
      <c r="I7" s="8" t="s">
        <v>19</v>
      </c>
    </row>
    <row r="8" spans="2:11" ht="12.75" x14ac:dyDescent="0.2">
      <c r="C8" s="92" t="str">
        <f>B2</f>
        <v>Contents</v>
      </c>
      <c r="D8" s="8" t="s">
        <v>21</v>
      </c>
      <c r="F8" s="81" t="s">
        <v>17</v>
      </c>
      <c r="H8" s="20">
        <v>1.1000000000000001</v>
      </c>
      <c r="I8" s="10" t="s">
        <v>52</v>
      </c>
    </row>
    <row r="9" spans="2:11" ht="12.75" x14ac:dyDescent="0.2">
      <c r="C9" s="92" t="s">
        <v>38</v>
      </c>
      <c r="D9" s="8" t="s">
        <v>123</v>
      </c>
      <c r="F9" s="89" t="s">
        <v>55</v>
      </c>
      <c r="H9" s="20">
        <v>1.2</v>
      </c>
      <c r="I9" s="10" t="s">
        <v>89</v>
      </c>
    </row>
    <row r="10" spans="2:11" ht="12.75" x14ac:dyDescent="0.2">
      <c r="C10" s="92" t="str">
        <f>INPUT!C2</f>
        <v>INPUT</v>
      </c>
      <c r="D10" s="8" t="s">
        <v>25</v>
      </c>
      <c r="F10" s="80" t="s">
        <v>12</v>
      </c>
      <c r="H10" s="20">
        <v>1.3</v>
      </c>
      <c r="I10" s="10" t="s">
        <v>111</v>
      </c>
    </row>
    <row r="11" spans="2:11" ht="12.75" x14ac:dyDescent="0.2">
      <c r="C11" s="92" t="str">
        <f>CALCS!C2</f>
        <v>CALCULATIONS</v>
      </c>
      <c r="D11" s="8" t="s">
        <v>26</v>
      </c>
      <c r="F11" s="23" t="s">
        <v>14</v>
      </c>
      <c r="H11" s="20"/>
    </row>
    <row r="12" spans="2:11" ht="12.75" x14ac:dyDescent="0.2">
      <c r="C12" s="92" t="str">
        <f>OUTPUT!C2</f>
        <v>OUTPUT</v>
      </c>
      <c r="D12" s="8" t="s">
        <v>27</v>
      </c>
      <c r="F12" s="83" t="s">
        <v>51</v>
      </c>
    </row>
    <row r="13" spans="2:11" ht="12.75" x14ac:dyDescent="0.2">
      <c r="C13" s="92" t="s">
        <v>122</v>
      </c>
      <c r="D13" s="8" t="s">
        <v>124</v>
      </c>
      <c r="F13" s="82" t="s">
        <v>50</v>
      </c>
    </row>
    <row r="14" spans="2:11" ht="12.75" x14ac:dyDescent="0.2">
      <c r="F14" s="72" t="s">
        <v>49</v>
      </c>
    </row>
    <row r="16" spans="2:11" x14ac:dyDescent="0.2">
      <c r="G16" s="8"/>
      <c r="H16" s="8"/>
      <c r="I16" s="8"/>
    </row>
    <row r="19" spans="3:3" x14ac:dyDescent="0.2">
      <c r="C19" s="8" t="s">
        <v>113</v>
      </c>
    </row>
  </sheetData>
  <conditionalFormatting sqref="F14">
    <cfRule type="cellIs" dxfId="60" priority="1" operator="equal">
      <formula>$F$14</formula>
    </cfRule>
  </conditionalFormatting>
  <hyperlinks>
    <hyperlink ref="C7" location="Cover!A1" display="Cover" xr:uid="{00000000-0004-0000-0100-000000000000}"/>
    <hyperlink ref="C8" location="Contents!A1" display="Contents!A1" xr:uid="{00000000-0004-0000-0100-000001000000}"/>
    <hyperlink ref="C10" location="'INPUT|xx'!A1" display="'INPUT|xx'!A1" xr:uid="{00000000-0004-0000-0100-000002000000}"/>
    <hyperlink ref="C11" location="'CALC|xx'!A1" display="'CALC|xx'!A1" xr:uid="{00000000-0004-0000-0100-000003000000}"/>
    <hyperlink ref="C12" location="OUTPUT!A1" display="OUTPUT!A1" xr:uid="{00000000-0004-0000-0100-000004000000}"/>
    <hyperlink ref="C13" location="'Summary results'!A1" display="'Summary results'!A1" xr:uid="{00000000-0004-0000-0100-000005000000}"/>
    <hyperlink ref="C9" location="Instructions!A1" display="Instructions" xr:uid="{00000000-0004-0000-0100-000006000000}"/>
  </hyperlink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3" operator="lessThan" id="{53BFC036-7B72-4A6F-A609-703B76A95587}">
            <xm:f>CALCS!#REF!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8" tint="0.39997558519241921"/>
    <pageSetUpPr fitToPage="1"/>
  </sheetPr>
  <dimension ref="B1:L113"/>
  <sheetViews>
    <sheetView showGridLines="0" zoomScaleSheetLayoutView="85" workbookViewId="0">
      <pane ySplit="2" topLeftCell="A63" activePane="bottomLeft" state="frozen"/>
      <selection pane="bottomLeft" activeCell="I76" sqref="I76"/>
    </sheetView>
  </sheetViews>
  <sheetFormatPr defaultColWidth="9.140625" defaultRowHeight="12" x14ac:dyDescent="0.2"/>
  <cols>
    <col min="1" max="1" width="1.85546875" style="8" customWidth="1"/>
    <col min="2" max="2" width="4.140625" style="18" customWidth="1"/>
    <col min="3" max="3" width="21" style="8" bestFit="1" customWidth="1"/>
    <col min="4" max="4" width="10.85546875" style="8" bestFit="1" customWidth="1"/>
    <col min="5" max="5" width="9.85546875" style="8" customWidth="1"/>
    <col min="6" max="6" width="27.85546875" style="8" bestFit="1" customWidth="1"/>
    <col min="7" max="7" width="11.42578125" style="10" customWidth="1"/>
    <col min="8" max="8" width="18.42578125" style="10" bestFit="1" customWidth="1"/>
    <col min="9" max="11" width="9.140625" style="10"/>
    <col min="12" max="16384" width="9.140625" style="8"/>
  </cols>
  <sheetData>
    <row r="1" spans="2:11" s="7" customFormat="1" ht="15.75" x14ac:dyDescent="0.25">
      <c r="B1" s="2" t="s">
        <v>144</v>
      </c>
      <c r="C1" s="26"/>
      <c r="D1" s="3"/>
      <c r="E1" s="3"/>
      <c r="F1" s="3"/>
      <c r="G1" s="3"/>
      <c r="H1" s="3"/>
      <c r="I1" s="3"/>
      <c r="J1" s="3"/>
      <c r="K1" s="3"/>
    </row>
    <row r="2" spans="2:11" s="7" customFormat="1" ht="12.75" x14ac:dyDescent="0.25">
      <c r="B2" s="11" t="s">
        <v>145</v>
      </c>
      <c r="C2" s="27"/>
      <c r="D2" s="12"/>
      <c r="E2" s="12"/>
      <c r="F2" s="12"/>
      <c r="G2" s="12"/>
      <c r="H2" s="12"/>
      <c r="I2" s="12"/>
      <c r="J2" s="12"/>
      <c r="K2" s="12"/>
    </row>
    <row r="3" spans="2:11" s="7" customFormat="1" ht="13.5" customHeight="1" x14ac:dyDescent="0.25">
      <c r="B3" s="15"/>
    </row>
    <row r="4" spans="2:11" ht="12.75" x14ac:dyDescent="0.2">
      <c r="B4" s="29"/>
      <c r="C4" s="30" t="s">
        <v>146</v>
      </c>
      <c r="D4" s="30"/>
      <c r="E4" s="30"/>
      <c r="F4" s="30"/>
      <c r="G4" s="30"/>
      <c r="H4" s="30"/>
      <c r="I4" s="30"/>
      <c r="J4" s="30"/>
      <c r="K4" s="30"/>
    </row>
    <row r="5" spans="2:11" x14ac:dyDescent="0.2">
      <c r="B5" s="18" t="s">
        <v>18</v>
      </c>
      <c r="C5" s="91" t="s">
        <v>147</v>
      </c>
      <c r="H5" s="8"/>
      <c r="I5" s="8"/>
    </row>
    <row r="6" spans="2:11" x14ac:dyDescent="0.2">
      <c r="B6" s="18" t="s">
        <v>18</v>
      </c>
      <c r="C6" s="91" t="s">
        <v>148</v>
      </c>
      <c r="H6" s="20"/>
      <c r="I6" s="8"/>
    </row>
    <row r="7" spans="2:11" x14ac:dyDescent="0.2">
      <c r="B7" s="18" t="s">
        <v>18</v>
      </c>
      <c r="C7" s="91" t="s">
        <v>149</v>
      </c>
      <c r="H7" s="20"/>
    </row>
    <row r="8" spans="2:11" x14ac:dyDescent="0.2">
      <c r="C8" s="91"/>
      <c r="H8" s="20"/>
    </row>
    <row r="9" spans="2:11" ht="12.75" x14ac:dyDescent="0.2">
      <c r="B9" s="29"/>
      <c r="C9" s="194" t="s">
        <v>150</v>
      </c>
      <c r="D9" s="30"/>
      <c r="E9" s="30"/>
      <c r="F9" s="30"/>
      <c r="G9" s="30"/>
      <c r="H9" s="30"/>
      <c r="I9" s="30"/>
      <c r="J9" s="30"/>
      <c r="K9" s="30"/>
    </row>
    <row r="10" spans="2:11" x14ac:dyDescent="0.2">
      <c r="B10" s="176" t="s">
        <v>18</v>
      </c>
      <c r="C10" s="91" t="s">
        <v>151</v>
      </c>
      <c r="H10" s="20"/>
    </row>
    <row r="11" spans="2:11" ht="12.75" x14ac:dyDescent="0.2">
      <c r="B11" s="176"/>
      <c r="C11" s="195"/>
      <c r="H11" s="20"/>
    </row>
    <row r="12" spans="2:11" ht="12.75" x14ac:dyDescent="0.2">
      <c r="B12" s="177"/>
      <c r="C12" s="194" t="s">
        <v>152</v>
      </c>
      <c r="D12" s="30"/>
      <c r="E12" s="30"/>
      <c r="F12" s="30"/>
      <c r="G12" s="30"/>
      <c r="H12" s="30"/>
      <c r="I12" s="30"/>
      <c r="J12" s="30"/>
      <c r="K12" s="30"/>
    </row>
    <row r="13" spans="2:11" x14ac:dyDescent="0.2">
      <c r="B13" s="176"/>
      <c r="C13" s="196"/>
    </row>
    <row r="14" spans="2:11" x14ac:dyDescent="0.2">
      <c r="B14" s="176" t="s">
        <v>53</v>
      </c>
      <c r="C14" s="91" t="s">
        <v>153</v>
      </c>
    </row>
    <row r="15" spans="2:11" x14ac:dyDescent="0.2">
      <c r="B15" s="176" t="s">
        <v>54</v>
      </c>
      <c r="C15" s="91" t="s">
        <v>332</v>
      </c>
    </row>
    <row r="16" spans="2:11" x14ac:dyDescent="0.2">
      <c r="B16" s="176" t="s">
        <v>101</v>
      </c>
      <c r="C16" s="91" t="s">
        <v>333</v>
      </c>
    </row>
    <row r="17" spans="2:9" x14ac:dyDescent="0.2">
      <c r="B17" s="176"/>
      <c r="C17" s="91" t="s">
        <v>334</v>
      </c>
    </row>
    <row r="18" spans="2:9" x14ac:dyDescent="0.2">
      <c r="B18" s="176"/>
      <c r="C18" s="91" t="s">
        <v>335</v>
      </c>
    </row>
    <row r="19" spans="2:9" x14ac:dyDescent="0.2">
      <c r="B19" s="176"/>
      <c r="C19" s="91"/>
    </row>
    <row r="20" spans="2:9" x14ac:dyDescent="0.2">
      <c r="B20" s="176" t="s">
        <v>112</v>
      </c>
      <c r="C20" s="91" t="s">
        <v>154</v>
      </c>
    </row>
    <row r="21" spans="2:9" x14ac:dyDescent="0.2">
      <c r="B21" s="176"/>
      <c r="C21" s="91"/>
      <c r="G21" s="8"/>
      <c r="H21" s="8"/>
      <c r="I21" s="8"/>
    </row>
    <row r="22" spans="2:9" x14ac:dyDescent="0.2">
      <c r="B22" s="178">
        <v>1</v>
      </c>
      <c r="C22" s="197" t="s">
        <v>336</v>
      </c>
      <c r="G22" s="8"/>
      <c r="H22" s="8"/>
      <c r="I22" s="8"/>
    </row>
    <row r="23" spans="2:9" x14ac:dyDescent="0.2">
      <c r="B23" s="176" t="s">
        <v>18</v>
      </c>
      <c r="C23" s="91" t="s">
        <v>155</v>
      </c>
      <c r="G23" s="8"/>
      <c r="H23" s="8"/>
      <c r="I23" s="8"/>
    </row>
    <row r="24" spans="2:9" x14ac:dyDescent="0.2">
      <c r="B24" s="176" t="s">
        <v>211</v>
      </c>
      <c r="C24" s="91" t="s">
        <v>205</v>
      </c>
    </row>
    <row r="25" spans="2:9" x14ac:dyDescent="0.2">
      <c r="B25" s="176" t="s">
        <v>212</v>
      </c>
      <c r="C25" s="91" t="s">
        <v>206</v>
      </c>
    </row>
    <row r="26" spans="2:9" x14ac:dyDescent="0.2">
      <c r="B26" s="176" t="s">
        <v>213</v>
      </c>
      <c r="C26" s="91" t="s">
        <v>207</v>
      </c>
    </row>
    <row r="27" spans="2:9" x14ac:dyDescent="0.2">
      <c r="B27" s="176" t="s">
        <v>18</v>
      </c>
      <c r="C27" s="91" t="s">
        <v>337</v>
      </c>
    </row>
    <row r="28" spans="2:9" x14ac:dyDescent="0.2">
      <c r="B28" s="176" t="s">
        <v>214</v>
      </c>
      <c r="C28" s="91" t="s">
        <v>208</v>
      </c>
    </row>
    <row r="29" spans="2:9" x14ac:dyDescent="0.2">
      <c r="B29" s="176" t="s">
        <v>215</v>
      </c>
      <c r="C29" s="91" t="s">
        <v>209</v>
      </c>
    </row>
    <row r="30" spans="2:9" x14ac:dyDescent="0.2">
      <c r="B30" s="176" t="s">
        <v>216</v>
      </c>
      <c r="C30" s="91" t="s">
        <v>210</v>
      </c>
    </row>
    <row r="31" spans="2:9" x14ac:dyDescent="0.2">
      <c r="B31" s="176"/>
      <c r="C31" s="91"/>
    </row>
    <row r="32" spans="2:9" x14ac:dyDescent="0.2">
      <c r="B32" s="178">
        <v>2</v>
      </c>
      <c r="C32" s="196" t="s">
        <v>338</v>
      </c>
    </row>
    <row r="33" spans="2:12" x14ac:dyDescent="0.2">
      <c r="B33" s="176" t="s">
        <v>18</v>
      </c>
      <c r="C33" s="91" t="s">
        <v>156</v>
      </c>
    </row>
    <row r="34" spans="2:12" x14ac:dyDescent="0.2">
      <c r="B34" s="176" t="s">
        <v>217</v>
      </c>
      <c r="C34" s="91" t="s">
        <v>363</v>
      </c>
    </row>
    <row r="35" spans="2:12" x14ac:dyDescent="0.2">
      <c r="B35" s="176" t="s">
        <v>218</v>
      </c>
      <c r="C35" s="91" t="s">
        <v>339</v>
      </c>
    </row>
    <row r="36" spans="2:12" x14ac:dyDescent="0.2">
      <c r="B36" s="176" t="s">
        <v>219</v>
      </c>
      <c r="C36" s="91" t="s">
        <v>340</v>
      </c>
    </row>
    <row r="37" spans="2:12" x14ac:dyDescent="0.2">
      <c r="B37" s="176" t="s">
        <v>220</v>
      </c>
      <c r="C37" s="91" t="s">
        <v>341</v>
      </c>
    </row>
    <row r="38" spans="2:12" ht="12.75" x14ac:dyDescent="0.2">
      <c r="B38" s="176" t="s">
        <v>221</v>
      </c>
      <c r="C38" s="38" t="s">
        <v>342</v>
      </c>
    </row>
    <row r="39" spans="2:12" x14ac:dyDescent="0.2">
      <c r="B39" s="176"/>
      <c r="C39" s="91" t="s">
        <v>518</v>
      </c>
    </row>
    <row r="40" spans="2:12" x14ac:dyDescent="0.2">
      <c r="B40" s="176" t="s">
        <v>222</v>
      </c>
      <c r="C40" s="91" t="s">
        <v>343</v>
      </c>
    </row>
    <row r="41" spans="2:12" x14ac:dyDescent="0.2">
      <c r="B41" s="176"/>
      <c r="C41" s="91"/>
    </row>
    <row r="42" spans="2:12" x14ac:dyDescent="0.2">
      <c r="B42" s="178">
        <v>3</v>
      </c>
      <c r="C42" s="196" t="s">
        <v>344</v>
      </c>
    </row>
    <row r="43" spans="2:12" x14ac:dyDescent="0.2">
      <c r="B43" s="176" t="s">
        <v>18</v>
      </c>
      <c r="C43" s="91" t="s">
        <v>233</v>
      </c>
    </row>
    <row r="44" spans="2:12" x14ac:dyDescent="0.2">
      <c r="B44" s="176" t="s">
        <v>223</v>
      </c>
      <c r="C44" s="91" t="s">
        <v>502</v>
      </c>
    </row>
    <row r="45" spans="2:12" x14ac:dyDescent="0.2">
      <c r="B45" s="176" t="s">
        <v>224</v>
      </c>
      <c r="C45" s="91" t="s">
        <v>503</v>
      </c>
    </row>
    <row r="46" spans="2:12" x14ac:dyDescent="0.2">
      <c r="B46" s="176" t="s">
        <v>225</v>
      </c>
      <c r="C46" s="91" t="s">
        <v>513</v>
      </c>
    </row>
    <row r="47" spans="2:12" ht="12.75" x14ac:dyDescent="0.2">
      <c r="B47" s="176"/>
      <c r="C47" s="91" t="s">
        <v>504</v>
      </c>
      <c r="L47" s="56"/>
    </row>
    <row r="48" spans="2:12" ht="12.75" x14ac:dyDescent="0.2">
      <c r="B48" s="176" t="s">
        <v>226</v>
      </c>
      <c r="C48" s="91" t="s">
        <v>234</v>
      </c>
      <c r="L48" s="56"/>
    </row>
    <row r="49" spans="2:12" ht="12.75" x14ac:dyDescent="0.2">
      <c r="B49" s="176" t="s">
        <v>227</v>
      </c>
      <c r="C49" s="91" t="s">
        <v>345</v>
      </c>
      <c r="L49" s="56"/>
    </row>
    <row r="50" spans="2:12" x14ac:dyDescent="0.2">
      <c r="B50" s="176"/>
      <c r="C50" s="91" t="s">
        <v>511</v>
      </c>
      <c r="L50" s="40"/>
    </row>
    <row r="51" spans="2:12" x14ac:dyDescent="0.2">
      <c r="B51" s="176" t="s">
        <v>228</v>
      </c>
      <c r="C51" s="91" t="s">
        <v>346</v>
      </c>
      <c r="L51" s="40"/>
    </row>
    <row r="52" spans="2:12" x14ac:dyDescent="0.2">
      <c r="B52" s="176"/>
      <c r="C52" s="91" t="s">
        <v>512</v>
      </c>
      <c r="L52" s="40"/>
    </row>
    <row r="53" spans="2:12" x14ac:dyDescent="0.2">
      <c r="B53" s="176" t="s">
        <v>229</v>
      </c>
      <c r="C53" s="91" t="s">
        <v>347</v>
      </c>
      <c r="L53" s="40"/>
    </row>
    <row r="54" spans="2:12" x14ac:dyDescent="0.2">
      <c r="B54" s="176" t="s">
        <v>230</v>
      </c>
      <c r="C54" s="91" t="s">
        <v>364</v>
      </c>
      <c r="L54" s="40"/>
    </row>
    <row r="55" spans="2:12" x14ac:dyDescent="0.2">
      <c r="B55" s="176" t="s">
        <v>231</v>
      </c>
      <c r="C55" s="91" t="s">
        <v>348</v>
      </c>
      <c r="L55" s="40"/>
    </row>
    <row r="56" spans="2:12" x14ac:dyDescent="0.2">
      <c r="B56" s="176" t="s">
        <v>232</v>
      </c>
      <c r="C56" s="91" t="s">
        <v>429</v>
      </c>
      <c r="L56" s="74"/>
    </row>
    <row r="57" spans="2:12" x14ac:dyDescent="0.2">
      <c r="B57" s="176"/>
      <c r="C57" s="91" t="s">
        <v>514</v>
      </c>
    </row>
    <row r="58" spans="2:12" x14ac:dyDescent="0.2">
      <c r="B58" s="176" t="s">
        <v>423</v>
      </c>
      <c r="C58" s="91" t="s">
        <v>428</v>
      </c>
    </row>
    <row r="59" spans="2:12" x14ac:dyDescent="0.2">
      <c r="B59" s="176"/>
      <c r="C59" s="91"/>
    </row>
    <row r="60" spans="2:12" x14ac:dyDescent="0.2">
      <c r="B60" s="178">
        <v>4</v>
      </c>
      <c r="C60" s="196" t="s">
        <v>349</v>
      </c>
    </row>
    <row r="61" spans="2:12" x14ac:dyDescent="0.2">
      <c r="B61" s="176" t="s">
        <v>18</v>
      </c>
      <c r="C61" s="91" t="s">
        <v>157</v>
      </c>
    </row>
    <row r="62" spans="2:12" x14ac:dyDescent="0.2">
      <c r="B62" s="176" t="s">
        <v>237</v>
      </c>
      <c r="C62" s="91" t="s">
        <v>350</v>
      </c>
    </row>
    <row r="63" spans="2:12" x14ac:dyDescent="0.2">
      <c r="B63" s="176"/>
      <c r="C63" s="91" t="s">
        <v>515</v>
      </c>
    </row>
    <row r="64" spans="2:12" x14ac:dyDescent="0.2">
      <c r="B64" s="176" t="s">
        <v>238</v>
      </c>
      <c r="C64" s="91" t="s">
        <v>235</v>
      </c>
    </row>
    <row r="65" spans="2:11" x14ac:dyDescent="0.2">
      <c r="B65" s="176" t="s">
        <v>524</v>
      </c>
      <c r="C65" s="91" t="s">
        <v>351</v>
      </c>
    </row>
    <row r="66" spans="2:11" x14ac:dyDescent="0.2">
      <c r="B66" s="176"/>
      <c r="C66" s="91" t="s">
        <v>528</v>
      </c>
    </row>
    <row r="67" spans="2:11" x14ac:dyDescent="0.2">
      <c r="B67" s="176" t="s">
        <v>525</v>
      </c>
      <c r="C67" s="91" t="s">
        <v>526</v>
      </c>
    </row>
    <row r="68" spans="2:11" x14ac:dyDescent="0.2">
      <c r="B68" s="176"/>
      <c r="C68" s="91" t="s">
        <v>527</v>
      </c>
    </row>
    <row r="69" spans="2:11" s="91" customFormat="1" x14ac:dyDescent="0.2">
      <c r="B69" s="244" t="s">
        <v>239</v>
      </c>
      <c r="C69" s="91" t="s">
        <v>530</v>
      </c>
      <c r="G69" s="245"/>
      <c r="H69" s="245"/>
      <c r="I69" s="245"/>
      <c r="J69" s="245"/>
      <c r="K69" s="245"/>
    </row>
    <row r="70" spans="2:11" s="91" customFormat="1" x14ac:dyDescent="0.2">
      <c r="B70" s="244"/>
      <c r="C70" s="91" t="s">
        <v>516</v>
      </c>
      <c r="G70" s="245"/>
      <c r="H70" s="245"/>
      <c r="I70" s="245"/>
      <c r="J70" s="245"/>
      <c r="K70" s="245"/>
    </row>
    <row r="71" spans="2:11" s="232" customFormat="1" x14ac:dyDescent="0.2">
      <c r="B71" s="300" t="s">
        <v>240</v>
      </c>
      <c r="C71" s="232" t="s">
        <v>531</v>
      </c>
      <c r="G71" s="233"/>
      <c r="H71" s="233"/>
      <c r="I71" s="233"/>
      <c r="J71" s="233"/>
      <c r="K71" s="233"/>
    </row>
    <row r="72" spans="2:11" s="232" customFormat="1" x14ac:dyDescent="0.2">
      <c r="B72" s="300"/>
      <c r="C72" s="232" t="s">
        <v>532</v>
      </c>
      <c r="G72" s="233"/>
      <c r="H72" s="233"/>
      <c r="I72" s="233"/>
      <c r="J72" s="233"/>
      <c r="K72" s="233"/>
    </row>
    <row r="73" spans="2:11" x14ac:dyDescent="0.2">
      <c r="B73" s="176" t="s">
        <v>241</v>
      </c>
      <c r="C73" s="91" t="s">
        <v>352</v>
      </c>
    </row>
    <row r="74" spans="2:11" x14ac:dyDescent="0.2">
      <c r="B74" s="176"/>
      <c r="C74" s="91" t="s">
        <v>517</v>
      </c>
    </row>
    <row r="75" spans="2:11" x14ac:dyDescent="0.2">
      <c r="B75" s="176"/>
      <c r="C75" s="91"/>
    </row>
    <row r="76" spans="2:11" x14ac:dyDescent="0.2">
      <c r="B76" s="178">
        <v>5</v>
      </c>
      <c r="C76" s="91" t="s">
        <v>353</v>
      </c>
    </row>
    <row r="77" spans="2:11" x14ac:dyDescent="0.2">
      <c r="B77" s="176" t="s">
        <v>242</v>
      </c>
      <c r="C77" s="91" t="s">
        <v>158</v>
      </c>
    </row>
    <row r="78" spans="2:11" x14ac:dyDescent="0.2">
      <c r="B78" s="176" t="s">
        <v>112</v>
      </c>
      <c r="C78" s="198" t="s">
        <v>354</v>
      </c>
    </row>
    <row r="79" spans="2:11" x14ac:dyDescent="0.2">
      <c r="B79" s="176" t="s">
        <v>243</v>
      </c>
      <c r="C79" s="91" t="s">
        <v>355</v>
      </c>
    </row>
    <row r="80" spans="2:11" x14ac:dyDescent="0.2">
      <c r="B80" s="176"/>
      <c r="C80" s="91" t="s">
        <v>356</v>
      </c>
    </row>
    <row r="81" spans="2:3" x14ac:dyDescent="0.2">
      <c r="B81" s="176" t="s">
        <v>244</v>
      </c>
      <c r="C81" s="91" t="s">
        <v>365</v>
      </c>
    </row>
    <row r="82" spans="2:3" x14ac:dyDescent="0.2">
      <c r="B82" s="176" t="s">
        <v>245</v>
      </c>
      <c r="C82" s="91" t="s">
        <v>236</v>
      </c>
    </row>
    <row r="83" spans="2:3" x14ac:dyDescent="0.2">
      <c r="B83" s="176" t="s">
        <v>246</v>
      </c>
      <c r="C83" s="91" t="s">
        <v>366</v>
      </c>
    </row>
    <row r="84" spans="2:3" x14ac:dyDescent="0.2">
      <c r="B84" s="176"/>
      <c r="C84" s="91" t="s">
        <v>259</v>
      </c>
    </row>
    <row r="85" spans="2:3" x14ac:dyDescent="0.2">
      <c r="B85" s="176" t="s">
        <v>247</v>
      </c>
      <c r="C85" s="91" t="s">
        <v>260</v>
      </c>
    </row>
    <row r="86" spans="2:3" x14ac:dyDescent="0.2">
      <c r="B86" s="176" t="s">
        <v>248</v>
      </c>
      <c r="C86" s="91" t="s">
        <v>204</v>
      </c>
    </row>
    <row r="87" spans="2:3" x14ac:dyDescent="0.2">
      <c r="B87" s="176" t="s">
        <v>18</v>
      </c>
      <c r="C87" s="91" t="s">
        <v>357</v>
      </c>
    </row>
    <row r="88" spans="2:3" x14ac:dyDescent="0.2">
      <c r="B88" s="176"/>
      <c r="C88" s="91" t="s">
        <v>358</v>
      </c>
    </row>
    <row r="89" spans="2:3" x14ac:dyDescent="0.2">
      <c r="B89" s="176" t="s">
        <v>249</v>
      </c>
      <c r="C89" s="91" t="s">
        <v>261</v>
      </c>
    </row>
    <row r="90" spans="2:3" x14ac:dyDescent="0.2">
      <c r="B90" s="176" t="s">
        <v>250</v>
      </c>
      <c r="C90" s="91" t="s">
        <v>262</v>
      </c>
    </row>
    <row r="91" spans="2:3" x14ac:dyDescent="0.2">
      <c r="B91" s="176" t="s">
        <v>251</v>
      </c>
      <c r="C91" s="91" t="s">
        <v>359</v>
      </c>
    </row>
    <row r="92" spans="2:3" x14ac:dyDescent="0.2">
      <c r="B92" s="176" t="s">
        <v>252</v>
      </c>
      <c r="C92" s="91" t="s">
        <v>263</v>
      </c>
    </row>
    <row r="93" spans="2:3" x14ac:dyDescent="0.2">
      <c r="B93" s="176" t="s">
        <v>253</v>
      </c>
      <c r="C93" s="91" t="s">
        <v>264</v>
      </c>
    </row>
    <row r="94" spans="2:3" x14ac:dyDescent="0.2">
      <c r="B94" s="176" t="s">
        <v>18</v>
      </c>
      <c r="C94" s="91" t="s">
        <v>360</v>
      </c>
    </row>
    <row r="95" spans="2:3" x14ac:dyDescent="0.2">
      <c r="B95" s="176" t="s">
        <v>112</v>
      </c>
      <c r="C95" s="198" t="s">
        <v>159</v>
      </c>
    </row>
    <row r="96" spans="2:3" x14ac:dyDescent="0.2">
      <c r="B96" s="176" t="s">
        <v>18</v>
      </c>
      <c r="C96" s="91" t="s">
        <v>160</v>
      </c>
    </row>
    <row r="97" spans="2:11" x14ac:dyDescent="0.2">
      <c r="B97" s="176" t="s">
        <v>254</v>
      </c>
      <c r="C97" s="91" t="s">
        <v>265</v>
      </c>
    </row>
    <row r="98" spans="2:11" x14ac:dyDescent="0.2">
      <c r="B98" s="176" t="s">
        <v>255</v>
      </c>
      <c r="C98" s="91" t="s">
        <v>266</v>
      </c>
    </row>
    <row r="99" spans="2:11" x14ac:dyDescent="0.2">
      <c r="B99" s="176" t="s">
        <v>256</v>
      </c>
      <c r="C99" s="91" t="s">
        <v>267</v>
      </c>
    </row>
    <row r="100" spans="2:11" x14ac:dyDescent="0.2">
      <c r="B100" s="176" t="s">
        <v>257</v>
      </c>
      <c r="C100" s="91" t="s">
        <v>361</v>
      </c>
    </row>
    <row r="101" spans="2:11" x14ac:dyDescent="0.2">
      <c r="B101" s="176" t="s">
        <v>112</v>
      </c>
      <c r="C101" s="198" t="s">
        <v>161</v>
      </c>
    </row>
    <row r="102" spans="2:11" x14ac:dyDescent="0.2">
      <c r="B102" s="176" t="s">
        <v>18</v>
      </c>
      <c r="C102" s="91" t="s">
        <v>362</v>
      </c>
    </row>
    <row r="103" spans="2:11" x14ac:dyDescent="0.2">
      <c r="B103" s="176" t="s">
        <v>258</v>
      </c>
      <c r="C103" s="91" t="s">
        <v>268</v>
      </c>
    </row>
    <row r="104" spans="2:11" x14ac:dyDescent="0.2">
      <c r="B104" s="171"/>
    </row>
    <row r="105" spans="2:11" ht="12.75" x14ac:dyDescent="0.2">
      <c r="B105" s="14"/>
      <c r="C105" s="5" t="s">
        <v>269</v>
      </c>
      <c r="D105" s="5"/>
      <c r="E105" s="5"/>
      <c r="F105" s="5"/>
      <c r="G105" s="31"/>
      <c r="H105" s="31"/>
      <c r="I105" s="31"/>
      <c r="J105" s="31"/>
      <c r="K105" s="31"/>
    </row>
    <row r="107" spans="2:11" x14ac:dyDescent="0.2">
      <c r="C107" s="117" t="s">
        <v>81</v>
      </c>
    </row>
    <row r="108" spans="2:11" ht="12.75" x14ac:dyDescent="0.2">
      <c r="B108" s="18" t="s">
        <v>18</v>
      </c>
      <c r="C108" s="8" t="s">
        <v>82</v>
      </c>
      <c r="D108" s="147" t="s">
        <v>106</v>
      </c>
    </row>
    <row r="109" spans="2:11" ht="12.75" x14ac:dyDescent="0.2">
      <c r="B109" s="18" t="s">
        <v>18</v>
      </c>
      <c r="C109" s="8" t="s">
        <v>83</v>
      </c>
      <c r="D109" s="147" t="s">
        <v>107</v>
      </c>
    </row>
    <row r="110" spans="2:11" ht="12.75" x14ac:dyDescent="0.2">
      <c r="B110" s="18" t="s">
        <v>18</v>
      </c>
      <c r="C110" s="8" t="s">
        <v>84</v>
      </c>
      <c r="D110" s="147" t="s">
        <v>108</v>
      </c>
    </row>
    <row r="112" spans="2:11" x14ac:dyDescent="0.2">
      <c r="C112" s="117" t="s">
        <v>85</v>
      </c>
    </row>
    <row r="113" spans="2:4" ht="12.75" x14ac:dyDescent="0.2">
      <c r="B113" s="18" t="s">
        <v>18</v>
      </c>
      <c r="C113" s="8" t="s">
        <v>86</v>
      </c>
      <c r="D113" s="147" t="s">
        <v>109</v>
      </c>
    </row>
  </sheetData>
  <hyperlinks>
    <hyperlink ref="D108" r:id="rId1" xr:uid="{00000000-0004-0000-0200-000000000000}"/>
    <hyperlink ref="D109" r:id="rId2" xr:uid="{00000000-0004-0000-0200-000001000000}"/>
    <hyperlink ref="D110" r:id="rId3" xr:uid="{00000000-0004-0000-0200-000002000000}"/>
    <hyperlink ref="D113" r:id="rId4" xr:uid="{00000000-0004-0000-0200-000003000000}"/>
  </hyperlinks>
  <printOptions horizontalCentered="1"/>
  <pageMargins left="0.51181102362204722" right="0.31496062992125984" top="0.74803149606299213" bottom="0.55118110236220474" header="0.31496062992125984" footer="0.31496062992125984"/>
  <pageSetup paperSize="9" scale="52" orientation="portrait" horizontalDpi="4294967293" verticalDpi="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B1:Y115"/>
  <sheetViews>
    <sheetView showGridLines="0" topLeftCell="B1" zoomScale="80" zoomScaleNormal="80" zoomScaleSheetLayoutView="85" zoomScalePageLayoutView="125" workbookViewId="0">
      <pane ySplit="4" topLeftCell="A62" activePane="bottomLeft" state="frozen"/>
      <selection pane="bottomLeft" activeCell="G67" sqref="G67"/>
    </sheetView>
  </sheetViews>
  <sheetFormatPr defaultColWidth="9.140625" defaultRowHeight="12" x14ac:dyDescent="0.2"/>
  <cols>
    <col min="1" max="1" width="1.85546875" style="8" customWidth="1"/>
    <col min="2" max="2" width="4.85546875" style="18" customWidth="1"/>
    <col min="3" max="3" width="56.42578125" style="8" customWidth="1"/>
    <col min="4" max="4" width="12.140625" style="8" customWidth="1"/>
    <col min="5" max="5" width="9.85546875" style="8" customWidth="1"/>
    <col min="6" max="6" width="2.85546875" style="8" customWidth="1"/>
    <col min="7" max="7" width="19.140625" style="10" customWidth="1"/>
    <col min="8" max="8" width="4.85546875" style="10" customWidth="1"/>
    <col min="9" max="16" width="9.140625" style="10"/>
    <col min="17" max="17" width="2.85546875" style="10" customWidth="1"/>
    <col min="18" max="18" width="40.85546875" style="8" customWidth="1"/>
    <col min="19" max="19" width="2.85546875" style="8" customWidth="1"/>
    <col min="20" max="20" width="13.42578125" style="8" customWidth="1"/>
    <col min="21" max="21" width="2.85546875" style="8" customWidth="1"/>
    <col min="22" max="22" width="3.42578125" style="8" customWidth="1"/>
    <col min="23" max="16384" width="9.140625" style="8"/>
  </cols>
  <sheetData>
    <row r="1" spans="2:23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7" t="s">
        <v>40</v>
      </c>
    </row>
    <row r="2" spans="2:23" s="7" customFormat="1" ht="12.75" x14ac:dyDescent="0.25">
      <c r="B2" s="11" t="s">
        <v>0</v>
      </c>
      <c r="C2" s="27" t="s">
        <v>22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3" s="7" customFormat="1" x14ac:dyDescent="0.25">
      <c r="B3" s="15"/>
    </row>
    <row r="4" spans="2:23" ht="26.25" customHeight="1" x14ac:dyDescent="0.2">
      <c r="B4" s="324"/>
      <c r="C4" s="325" t="s">
        <v>136</v>
      </c>
      <c r="D4" s="325" t="s">
        <v>164</v>
      </c>
      <c r="E4" s="325" t="s">
        <v>134</v>
      </c>
      <c r="F4" s="325"/>
      <c r="G4" s="325" t="s">
        <v>135</v>
      </c>
      <c r="H4" s="326"/>
      <c r="I4" s="325" t="s">
        <v>186</v>
      </c>
      <c r="J4" s="326"/>
      <c r="K4" s="326"/>
      <c r="L4" s="326"/>
      <c r="M4" s="326"/>
      <c r="N4" s="326"/>
      <c r="O4" s="326"/>
      <c r="P4" s="326"/>
      <c r="Q4" s="326"/>
      <c r="R4" s="325" t="s">
        <v>137</v>
      </c>
      <c r="S4" s="326"/>
      <c r="T4" s="326"/>
      <c r="U4" s="326"/>
    </row>
    <row r="5" spans="2:23" s="7" customFormat="1" x14ac:dyDescent="0.2">
      <c r="B5" s="15"/>
      <c r="E5" s="44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23" ht="12.75" x14ac:dyDescent="0.2">
      <c r="B6" s="14" t="s">
        <v>53</v>
      </c>
      <c r="C6" s="5" t="s">
        <v>540</v>
      </c>
      <c r="D6" s="5"/>
      <c r="E6" s="5" t="s">
        <v>541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W6" s="65" t="s">
        <v>391</v>
      </c>
    </row>
    <row r="7" spans="2:23" x14ac:dyDescent="0.2">
      <c r="B7" s="17"/>
      <c r="C7" s="13" t="s">
        <v>415</v>
      </c>
      <c r="D7" s="13"/>
      <c r="E7" s="13" t="s">
        <v>274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W7" s="65" t="s">
        <v>392</v>
      </c>
    </row>
    <row r="8" spans="2:23" x14ac:dyDescent="0.2">
      <c r="B8" s="88" t="s">
        <v>54</v>
      </c>
      <c r="C8" s="87" t="s">
        <v>275</v>
      </c>
      <c r="D8" s="23"/>
      <c r="E8" s="23"/>
      <c r="F8" s="23"/>
      <c r="G8" s="212">
        <v>44102</v>
      </c>
      <c r="H8" s="23"/>
      <c r="I8" s="23" t="s">
        <v>276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W8" s="65" t="s">
        <v>393</v>
      </c>
    </row>
    <row r="9" spans="2:23" x14ac:dyDescent="0.2">
      <c r="B9" s="88" t="s">
        <v>101</v>
      </c>
      <c r="C9" s="87" t="s">
        <v>138</v>
      </c>
      <c r="D9" s="23"/>
      <c r="E9" s="228">
        <v>2019</v>
      </c>
      <c r="F9" s="23"/>
      <c r="G9" s="133" t="s">
        <v>398</v>
      </c>
      <c r="H9" s="23"/>
      <c r="I9" s="23" t="s">
        <v>497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W9" s="65" t="s">
        <v>130</v>
      </c>
    </row>
    <row r="10" spans="2:23" x14ac:dyDescent="0.2">
      <c r="B10" s="88"/>
      <c r="C10" s="8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W10" s="65" t="s">
        <v>394</v>
      </c>
    </row>
    <row r="11" spans="2:23" x14ac:dyDescent="0.2">
      <c r="B11" s="4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W11" s="65" t="s">
        <v>395</v>
      </c>
    </row>
    <row r="12" spans="2:23" ht="12.75" x14ac:dyDescent="0.2">
      <c r="B12" s="14">
        <f>ROUNDDOWN(MAX(B$1:B5)+1,0)</f>
        <v>1</v>
      </c>
      <c r="C12" s="5" t="s">
        <v>142</v>
      </c>
      <c r="D12" s="5"/>
      <c r="E12" s="5"/>
      <c r="F12" s="5"/>
      <c r="G12" s="5" t="s">
        <v>440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W12" s="65" t="s">
        <v>396</v>
      </c>
    </row>
    <row r="13" spans="2:23" x14ac:dyDescent="0.2">
      <c r="B13" s="17"/>
      <c r="C13" s="13" t="s">
        <v>280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W13" s="65" t="s">
        <v>386</v>
      </c>
    </row>
    <row r="14" spans="2:23" x14ac:dyDescent="0.2"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W14" s="65" t="s">
        <v>495</v>
      </c>
    </row>
    <row r="15" spans="2:23" x14ac:dyDescent="0.2">
      <c r="B15" s="176" t="s">
        <v>211</v>
      </c>
      <c r="C15" s="91" t="s">
        <v>435</v>
      </c>
      <c r="D15" s="91" t="s">
        <v>139</v>
      </c>
      <c r="E15" s="228">
        <f>E9</f>
        <v>2019</v>
      </c>
      <c r="F15" s="32"/>
      <c r="G15" s="250">
        <v>2.81</v>
      </c>
      <c r="H15" s="34"/>
      <c r="I15" s="185" t="s">
        <v>446</v>
      </c>
      <c r="J15" s="186"/>
      <c r="K15" s="186"/>
      <c r="L15" s="186"/>
      <c r="M15" s="186"/>
      <c r="N15" s="186"/>
      <c r="O15" s="186"/>
      <c r="P15" s="34"/>
      <c r="Q15" s="32"/>
      <c r="R15" s="49"/>
      <c r="S15" s="50"/>
      <c r="T15" s="50"/>
      <c r="U15" s="51"/>
      <c r="V15" s="32"/>
      <c r="W15" s="65" t="s">
        <v>496</v>
      </c>
    </row>
    <row r="16" spans="2:23" x14ac:dyDescent="0.2">
      <c r="B16" s="176" t="s">
        <v>212</v>
      </c>
      <c r="C16" s="91" t="s">
        <v>436</v>
      </c>
      <c r="D16" s="91" t="s">
        <v>139</v>
      </c>
      <c r="E16" s="215">
        <f>E15</f>
        <v>2019</v>
      </c>
      <c r="F16" s="32"/>
      <c r="G16" s="251">
        <v>0.66</v>
      </c>
      <c r="H16" s="32"/>
      <c r="I16" s="185" t="s">
        <v>441</v>
      </c>
      <c r="J16" s="187"/>
      <c r="K16" s="187"/>
      <c r="L16" s="187"/>
      <c r="M16" s="187"/>
      <c r="N16" s="187"/>
      <c r="O16" s="187"/>
      <c r="P16" s="32"/>
      <c r="Q16" s="32"/>
      <c r="R16" s="52"/>
      <c r="S16" s="53"/>
      <c r="T16" s="53"/>
      <c r="U16" s="54"/>
      <c r="V16" s="32"/>
      <c r="W16" s="65" t="s">
        <v>132</v>
      </c>
    </row>
    <row r="17" spans="2:23" x14ac:dyDescent="0.2">
      <c r="B17" s="176" t="s">
        <v>213</v>
      </c>
      <c r="C17" s="91" t="s">
        <v>437</v>
      </c>
      <c r="D17" s="91" t="s">
        <v>139</v>
      </c>
      <c r="E17" s="215">
        <f>E15</f>
        <v>2019</v>
      </c>
      <c r="F17" s="32"/>
      <c r="G17" s="252">
        <v>0.6</v>
      </c>
      <c r="H17" s="32"/>
      <c r="I17" s="185" t="s">
        <v>447</v>
      </c>
      <c r="J17" s="187"/>
      <c r="K17" s="187"/>
      <c r="L17" s="187"/>
      <c r="M17" s="187"/>
      <c r="N17" s="187"/>
      <c r="O17" s="187"/>
      <c r="P17" s="32"/>
      <c r="Q17" s="32"/>
      <c r="R17" s="52"/>
      <c r="S17" s="53"/>
      <c r="T17" s="53"/>
      <c r="U17" s="54"/>
      <c r="V17" s="32"/>
      <c r="W17" s="65" t="s">
        <v>398</v>
      </c>
    </row>
    <row r="18" spans="2:23" x14ac:dyDescent="0.2">
      <c r="B18" s="176" t="s">
        <v>214</v>
      </c>
      <c r="C18" s="91" t="s">
        <v>438</v>
      </c>
      <c r="D18" s="91" t="s">
        <v>139</v>
      </c>
      <c r="E18" s="215">
        <f>E15</f>
        <v>2019</v>
      </c>
      <c r="F18" s="32"/>
      <c r="G18" s="253">
        <v>1</v>
      </c>
      <c r="H18" s="32"/>
      <c r="I18" s="185" t="s">
        <v>442</v>
      </c>
      <c r="J18" s="187"/>
      <c r="K18" s="187"/>
      <c r="L18" s="187"/>
      <c r="M18" s="187"/>
      <c r="N18" s="187"/>
      <c r="O18" s="187"/>
      <c r="P18" s="32"/>
      <c r="Q18" s="32"/>
      <c r="R18" s="52"/>
      <c r="S18" s="53"/>
      <c r="T18" s="53"/>
      <c r="U18" s="54"/>
      <c r="V18" s="32"/>
    </row>
    <row r="19" spans="2:23" x14ac:dyDescent="0.2">
      <c r="B19" s="176" t="s">
        <v>215</v>
      </c>
      <c r="C19" s="91" t="s">
        <v>439</v>
      </c>
      <c r="D19" s="91" t="s">
        <v>139</v>
      </c>
      <c r="E19" s="215">
        <f>E15</f>
        <v>2019</v>
      </c>
      <c r="F19" s="32"/>
      <c r="G19" s="253">
        <v>0.55000000000000004</v>
      </c>
      <c r="H19" s="32"/>
      <c r="I19" s="185" t="s">
        <v>448</v>
      </c>
      <c r="J19" s="187"/>
      <c r="K19" s="187"/>
      <c r="L19" s="187"/>
      <c r="M19" s="187"/>
      <c r="N19" s="187"/>
      <c r="O19" s="187"/>
      <c r="P19" s="32"/>
      <c r="Q19" s="32"/>
      <c r="R19" s="219"/>
      <c r="S19" s="219"/>
      <c r="T19" s="219"/>
      <c r="U19" s="219"/>
      <c r="V19" s="32"/>
    </row>
    <row r="20" spans="2:23" x14ac:dyDescent="0.2">
      <c r="B20" s="176"/>
      <c r="C20" s="91"/>
      <c r="D20" s="91"/>
      <c r="E20" s="32"/>
      <c r="F20" s="32"/>
      <c r="G20" s="135"/>
      <c r="H20" s="32"/>
      <c r="I20" s="188"/>
      <c r="J20" s="187"/>
      <c r="K20" s="187"/>
      <c r="L20" s="187"/>
      <c r="M20" s="187"/>
      <c r="N20" s="187"/>
      <c r="O20" s="187"/>
      <c r="P20" s="32"/>
      <c r="Q20" s="32"/>
      <c r="R20" s="32"/>
      <c r="S20" s="32"/>
      <c r="T20" s="32"/>
      <c r="U20" s="32"/>
      <c r="V20" s="32"/>
      <c r="W20" s="32"/>
    </row>
    <row r="21" spans="2:23" x14ac:dyDescent="0.2">
      <c r="B21" s="176" t="s">
        <v>214</v>
      </c>
      <c r="C21" s="91" t="s">
        <v>300</v>
      </c>
      <c r="D21" s="91" t="s">
        <v>140</v>
      </c>
      <c r="E21" s="215">
        <f>E15-1</f>
        <v>2018</v>
      </c>
      <c r="F21" s="32"/>
      <c r="G21" s="146" t="s">
        <v>171</v>
      </c>
      <c r="H21" s="32"/>
      <c r="I21" s="188" t="s">
        <v>443</v>
      </c>
      <c r="J21" s="187"/>
      <c r="K21" s="187"/>
      <c r="L21" s="187"/>
      <c r="M21" s="187"/>
      <c r="N21" s="187"/>
      <c r="O21" s="187"/>
      <c r="P21" s="32"/>
      <c r="Q21" s="32"/>
      <c r="R21" s="52"/>
      <c r="S21" s="53"/>
      <c r="T21" s="53"/>
      <c r="U21" s="54"/>
      <c r="V21" s="32"/>
      <c r="W21" s="145" t="s">
        <v>170</v>
      </c>
    </row>
    <row r="22" spans="2:23" x14ac:dyDescent="0.2">
      <c r="B22" s="176" t="s">
        <v>215</v>
      </c>
      <c r="C22" s="91" t="s">
        <v>301</v>
      </c>
      <c r="D22" s="91" t="s">
        <v>140</v>
      </c>
      <c r="E22" s="215">
        <f>E21-1</f>
        <v>2017</v>
      </c>
      <c r="F22" s="32"/>
      <c r="G22" s="146" t="s">
        <v>171</v>
      </c>
      <c r="H22" s="32"/>
      <c r="I22" s="188" t="s">
        <v>444</v>
      </c>
      <c r="J22" s="187"/>
      <c r="K22" s="187"/>
      <c r="L22" s="187"/>
      <c r="M22" s="187"/>
      <c r="N22" s="187"/>
      <c r="O22" s="187"/>
      <c r="P22" s="32"/>
      <c r="Q22" s="32"/>
      <c r="R22" s="52"/>
      <c r="S22" s="53"/>
      <c r="T22" s="53"/>
      <c r="U22" s="54"/>
      <c r="V22" s="32"/>
      <c r="W22" s="145" t="s">
        <v>171</v>
      </c>
    </row>
    <row r="23" spans="2:23" x14ac:dyDescent="0.2">
      <c r="B23" s="176" t="s">
        <v>216</v>
      </c>
      <c r="C23" s="91" t="s">
        <v>302</v>
      </c>
      <c r="D23" s="91" t="s">
        <v>140</v>
      </c>
      <c r="E23" s="215">
        <f>E22-1</f>
        <v>2016</v>
      </c>
      <c r="F23" s="32"/>
      <c r="G23" s="146" t="s">
        <v>171</v>
      </c>
      <c r="H23" s="32"/>
      <c r="I23" s="188" t="s">
        <v>445</v>
      </c>
      <c r="J23" s="187"/>
      <c r="K23" s="187"/>
      <c r="L23" s="187"/>
      <c r="M23" s="187"/>
      <c r="N23" s="187"/>
      <c r="O23" s="187"/>
      <c r="P23" s="32"/>
      <c r="Q23" s="32"/>
      <c r="R23" s="52"/>
      <c r="S23" s="53"/>
      <c r="T23" s="53"/>
      <c r="U23" s="54"/>
      <c r="V23" s="32"/>
      <c r="W23" s="145" t="s">
        <v>172</v>
      </c>
    </row>
    <row r="24" spans="2:23" x14ac:dyDescent="0.2">
      <c r="B24" s="17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23" ht="12.75" x14ac:dyDescent="0.2">
      <c r="B25" s="179">
        <f>ROUNDDOWN(MAX(B$1:B24)+1,0)</f>
        <v>2</v>
      </c>
      <c r="C25" s="5" t="s">
        <v>141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3" x14ac:dyDescent="0.2">
      <c r="B26" s="180"/>
      <c r="C26" s="13" t="s">
        <v>280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2:23" x14ac:dyDescent="0.2">
      <c r="B27" s="17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23" x14ac:dyDescent="0.2">
      <c r="B28" s="176" t="s">
        <v>217</v>
      </c>
      <c r="C28" s="91" t="s">
        <v>303</v>
      </c>
      <c r="D28" s="91" t="s">
        <v>270</v>
      </c>
      <c r="E28" s="254">
        <f>E9</f>
        <v>2019</v>
      </c>
      <c r="F28" s="32"/>
      <c r="G28" s="68">
        <v>2195709</v>
      </c>
      <c r="H28" s="8"/>
      <c r="I28" s="189" t="s">
        <v>271</v>
      </c>
      <c r="J28" s="8"/>
      <c r="K28" s="8"/>
      <c r="L28" s="8"/>
      <c r="M28" s="8"/>
      <c r="N28" s="8"/>
      <c r="O28" s="8"/>
      <c r="P28" s="8"/>
      <c r="Q28" s="8"/>
      <c r="R28" s="49"/>
      <c r="S28" s="50"/>
      <c r="T28" s="50"/>
      <c r="U28" s="51"/>
    </row>
    <row r="29" spans="2:23" x14ac:dyDescent="0.2">
      <c r="B29" s="176" t="s">
        <v>218</v>
      </c>
      <c r="C29" s="91" t="s">
        <v>494</v>
      </c>
      <c r="D29" s="91" t="s">
        <v>270</v>
      </c>
      <c r="E29" s="214">
        <f>E28</f>
        <v>2019</v>
      </c>
      <c r="F29" s="32"/>
      <c r="G29" s="68">
        <v>1307012</v>
      </c>
      <c r="H29" s="8"/>
      <c r="I29" s="189" t="s">
        <v>272</v>
      </c>
      <c r="J29" s="8"/>
      <c r="K29" s="8"/>
      <c r="L29" s="8"/>
      <c r="M29" s="8"/>
      <c r="N29" s="8"/>
      <c r="O29" s="8"/>
      <c r="P29" s="8"/>
      <c r="Q29" s="8"/>
      <c r="R29" s="52"/>
      <c r="S29" s="53"/>
      <c r="T29" s="53"/>
      <c r="U29" s="54"/>
    </row>
    <row r="30" spans="2:23" s="232" customFormat="1" x14ac:dyDescent="0.2">
      <c r="B30" s="300" t="s">
        <v>219</v>
      </c>
      <c r="C30" s="232" t="s">
        <v>536</v>
      </c>
      <c r="D30" s="232" t="s">
        <v>270</v>
      </c>
      <c r="E30" s="306">
        <f>E28</f>
        <v>2019</v>
      </c>
      <c r="F30" s="298"/>
      <c r="G30" s="307">
        <v>4.25</v>
      </c>
      <c r="I30" s="308" t="s">
        <v>273</v>
      </c>
      <c r="R30" s="309"/>
      <c r="S30" s="310"/>
      <c r="T30" s="310"/>
      <c r="U30" s="311"/>
    </row>
    <row r="31" spans="2:23" x14ac:dyDescent="0.2">
      <c r="B31" s="176"/>
      <c r="C31" s="91"/>
      <c r="D31" s="91"/>
      <c r="E31" s="121"/>
      <c r="G31" s="8"/>
      <c r="H31" s="8"/>
      <c r="I31" s="190"/>
      <c r="J31" s="8"/>
      <c r="K31" s="8"/>
      <c r="L31" s="8"/>
      <c r="M31" s="8"/>
      <c r="N31" s="8"/>
      <c r="O31" s="8"/>
      <c r="P31" s="8"/>
      <c r="Q31" s="8"/>
    </row>
    <row r="32" spans="2:23" x14ac:dyDescent="0.2">
      <c r="B32" s="176" t="s">
        <v>220</v>
      </c>
      <c r="C32" s="91" t="s">
        <v>304</v>
      </c>
      <c r="D32" s="91" t="s">
        <v>162</v>
      </c>
      <c r="E32" s="214">
        <f>E28</f>
        <v>2019</v>
      </c>
      <c r="G32" s="68">
        <v>24086</v>
      </c>
      <c r="H32" s="8"/>
      <c r="I32" s="189" t="s">
        <v>311</v>
      </c>
      <c r="J32" s="8"/>
      <c r="K32" s="8"/>
      <c r="L32" s="8"/>
      <c r="M32" s="8"/>
      <c r="N32" s="8"/>
      <c r="O32" s="8"/>
      <c r="P32" s="8"/>
      <c r="Q32" s="8"/>
      <c r="R32" s="49"/>
      <c r="S32" s="50"/>
      <c r="T32" s="50"/>
      <c r="U32" s="51"/>
    </row>
    <row r="33" spans="2:23" x14ac:dyDescent="0.2">
      <c r="B33" s="176" t="s">
        <v>221</v>
      </c>
      <c r="C33" s="91" t="s">
        <v>400</v>
      </c>
      <c r="D33" s="91" t="s">
        <v>162</v>
      </c>
      <c r="E33" s="214">
        <f>E28</f>
        <v>2019</v>
      </c>
      <c r="G33" s="68">
        <v>1274</v>
      </c>
      <c r="H33" s="8"/>
      <c r="I33" s="189" t="s">
        <v>312</v>
      </c>
      <c r="J33" s="8"/>
      <c r="K33" s="8"/>
      <c r="L33" s="8"/>
      <c r="M33" s="8"/>
      <c r="N33" s="8"/>
      <c r="O33" s="8"/>
      <c r="P33" s="8"/>
      <c r="Q33" s="8"/>
      <c r="R33" s="49"/>
      <c r="S33" s="50"/>
      <c r="T33" s="50"/>
      <c r="U33" s="51"/>
    </row>
    <row r="34" spans="2:23" x14ac:dyDescent="0.2">
      <c r="B34" s="176" t="s">
        <v>222</v>
      </c>
      <c r="C34" s="91" t="s">
        <v>406</v>
      </c>
      <c r="D34" s="91" t="s">
        <v>162</v>
      </c>
      <c r="E34" s="214">
        <f>E28</f>
        <v>2019</v>
      </c>
      <c r="F34" s="32"/>
      <c r="G34" s="68">
        <v>21443</v>
      </c>
      <c r="H34" s="8"/>
      <c r="I34" s="189" t="s">
        <v>313</v>
      </c>
      <c r="J34" s="8"/>
      <c r="K34" s="8"/>
      <c r="L34" s="8"/>
      <c r="M34" s="8"/>
      <c r="N34" s="8"/>
      <c r="O34" s="8"/>
      <c r="P34" s="8"/>
      <c r="Q34" s="8"/>
      <c r="R34" s="32"/>
      <c r="S34" s="32"/>
      <c r="T34" s="32"/>
      <c r="U34" s="32"/>
    </row>
    <row r="35" spans="2:23" x14ac:dyDescent="0.2">
      <c r="B35" s="17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23" ht="12.75" x14ac:dyDescent="0.2">
      <c r="B36" s="179">
        <f>ROUNDDOWN(MAX(B$1:B35)+1,0)</f>
        <v>3</v>
      </c>
      <c r="C36" s="5" t="s">
        <v>163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2:23" x14ac:dyDescent="0.2">
      <c r="B37" s="180"/>
      <c r="C37" s="13" t="s">
        <v>280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3" x14ac:dyDescent="0.2">
      <c r="B38" s="176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23" x14ac:dyDescent="0.2">
      <c r="B39" s="176" t="s">
        <v>223</v>
      </c>
      <c r="C39" s="91" t="s">
        <v>305</v>
      </c>
      <c r="D39" s="91" t="s">
        <v>165</v>
      </c>
      <c r="E39" s="214">
        <f>$E$28</f>
        <v>2019</v>
      </c>
      <c r="F39" s="32"/>
      <c r="G39" s="46">
        <v>3</v>
      </c>
      <c r="H39" s="8"/>
      <c r="I39" s="189" t="s">
        <v>314</v>
      </c>
      <c r="J39" s="8"/>
      <c r="K39" s="8"/>
      <c r="L39" s="8"/>
      <c r="M39" s="8"/>
      <c r="N39" s="8"/>
      <c r="O39" s="8"/>
      <c r="P39" s="8"/>
      <c r="Q39" s="8"/>
      <c r="R39" s="49"/>
      <c r="S39" s="50"/>
      <c r="T39" s="50"/>
      <c r="U39" s="51"/>
    </row>
    <row r="40" spans="2:23" x14ac:dyDescent="0.2">
      <c r="B40" s="176" t="s">
        <v>224</v>
      </c>
      <c r="C40" s="91" t="s">
        <v>286</v>
      </c>
      <c r="D40" s="91" t="s">
        <v>165</v>
      </c>
      <c r="E40" s="214">
        <f>$E$28</f>
        <v>2019</v>
      </c>
      <c r="F40" s="32"/>
      <c r="G40" s="46">
        <v>30</v>
      </c>
      <c r="H40" s="8"/>
      <c r="I40" s="189" t="s">
        <v>281</v>
      </c>
      <c r="J40" s="8"/>
      <c r="K40" s="8"/>
      <c r="L40" s="8"/>
      <c r="M40" s="8"/>
      <c r="N40" s="8"/>
      <c r="O40" s="8"/>
      <c r="P40" s="8"/>
      <c r="Q40" s="8"/>
      <c r="R40" s="52"/>
      <c r="S40" s="53"/>
      <c r="T40" s="53"/>
      <c r="U40" s="54"/>
    </row>
    <row r="41" spans="2:23" x14ac:dyDescent="0.2">
      <c r="B41" s="176"/>
      <c r="C41" s="91"/>
      <c r="D41" s="91"/>
      <c r="E41" s="229"/>
      <c r="G41" s="8"/>
      <c r="H41" s="8"/>
      <c r="I41" s="190"/>
      <c r="J41" s="8"/>
      <c r="K41" s="8"/>
      <c r="L41" s="8"/>
      <c r="M41" s="8"/>
      <c r="N41" s="8"/>
      <c r="O41" s="8"/>
      <c r="P41" s="8"/>
      <c r="Q41" s="8"/>
    </row>
    <row r="42" spans="2:23" ht="12.75" x14ac:dyDescent="0.2">
      <c r="B42" s="181" t="s">
        <v>225</v>
      </c>
      <c r="C42" s="56" t="s">
        <v>401</v>
      </c>
      <c r="D42" s="41" t="s">
        <v>31</v>
      </c>
      <c r="E42" s="214">
        <f>$E$28</f>
        <v>2019</v>
      </c>
      <c r="F42" s="32"/>
      <c r="G42" s="68">
        <v>12882456</v>
      </c>
      <c r="H42" s="8"/>
      <c r="I42" s="189" t="s">
        <v>315</v>
      </c>
      <c r="J42" s="8"/>
      <c r="K42" s="8"/>
      <c r="L42" s="8"/>
      <c r="M42" s="8"/>
      <c r="N42" s="8"/>
      <c r="O42" s="8"/>
      <c r="P42" s="8"/>
      <c r="Q42" s="8"/>
      <c r="R42" s="49"/>
      <c r="S42" s="50"/>
      <c r="T42" s="50"/>
      <c r="U42" s="51"/>
    </row>
    <row r="43" spans="2:23" ht="12.75" x14ac:dyDescent="0.2">
      <c r="B43" s="181" t="s">
        <v>226</v>
      </c>
      <c r="C43" s="56" t="s">
        <v>306</v>
      </c>
      <c r="D43" s="41" t="s">
        <v>166</v>
      </c>
      <c r="E43" s="214">
        <f>$E$28</f>
        <v>2019</v>
      </c>
      <c r="F43" s="32"/>
      <c r="G43" s="105" t="s">
        <v>168</v>
      </c>
      <c r="H43" s="8"/>
      <c r="I43" s="189" t="s">
        <v>167</v>
      </c>
      <c r="J43" s="8"/>
      <c r="K43" s="8"/>
      <c r="L43" s="8"/>
      <c r="M43" s="8"/>
      <c r="N43" s="8"/>
      <c r="O43" s="8"/>
      <c r="P43" s="8"/>
      <c r="Q43" s="8"/>
      <c r="R43" s="49"/>
      <c r="S43" s="50"/>
      <c r="T43" s="50"/>
      <c r="U43" s="51"/>
      <c r="W43" s="65" t="s">
        <v>168</v>
      </c>
    </row>
    <row r="44" spans="2:23" ht="12.75" x14ac:dyDescent="0.2">
      <c r="B44" s="181" t="s">
        <v>227</v>
      </c>
      <c r="C44" s="56" t="s">
        <v>402</v>
      </c>
      <c r="D44" s="41" t="s">
        <v>31</v>
      </c>
      <c r="E44" s="214">
        <f>$E$28</f>
        <v>2019</v>
      </c>
      <c r="F44" s="32"/>
      <c r="G44" s="68">
        <v>9201025</v>
      </c>
      <c r="H44" s="8"/>
      <c r="I44" s="189" t="s">
        <v>316</v>
      </c>
      <c r="J44" s="8"/>
      <c r="K44" s="8"/>
      <c r="L44" s="8"/>
      <c r="M44" s="8"/>
      <c r="N44" s="8"/>
      <c r="O44" s="8"/>
      <c r="P44" s="8"/>
      <c r="Q44" s="8"/>
      <c r="R44" s="49"/>
      <c r="S44" s="50"/>
      <c r="T44" s="50"/>
      <c r="U44" s="51"/>
      <c r="W44" s="65" t="s">
        <v>169</v>
      </c>
    </row>
    <row r="45" spans="2:23" ht="12.75" x14ac:dyDescent="0.2">
      <c r="B45" s="181" t="s">
        <v>228</v>
      </c>
      <c r="C45" s="101" t="s">
        <v>505</v>
      </c>
      <c r="D45" s="101" t="s">
        <v>31</v>
      </c>
      <c r="E45" s="214">
        <f>$E$28</f>
        <v>2019</v>
      </c>
      <c r="F45" s="32"/>
      <c r="G45" s="68">
        <v>6186837</v>
      </c>
      <c r="H45" s="8"/>
      <c r="I45" s="189" t="s">
        <v>317</v>
      </c>
      <c r="J45" s="8"/>
      <c r="K45" s="8"/>
      <c r="L45" s="8"/>
      <c r="M45" s="8"/>
      <c r="N45" s="8"/>
      <c r="O45" s="8"/>
      <c r="P45" s="8"/>
      <c r="Q45" s="8"/>
      <c r="R45" s="52"/>
      <c r="S45" s="53"/>
      <c r="T45" s="53"/>
      <c r="U45" s="54"/>
      <c r="W45" s="65" t="s">
        <v>416</v>
      </c>
    </row>
    <row r="46" spans="2:23" x14ac:dyDescent="0.2">
      <c r="B46" s="182"/>
      <c r="C46" s="101"/>
      <c r="D46" s="101"/>
      <c r="E46" s="230"/>
      <c r="F46" s="40"/>
      <c r="G46" s="40"/>
      <c r="H46" s="40"/>
      <c r="I46" s="187"/>
      <c r="J46" s="40"/>
      <c r="K46" s="40"/>
      <c r="L46" s="40"/>
      <c r="M46" s="40"/>
      <c r="N46" s="40"/>
      <c r="O46" s="40"/>
      <c r="P46" s="40"/>
      <c r="Q46" s="40"/>
      <c r="R46" s="58"/>
      <c r="S46" s="40"/>
      <c r="T46" s="59"/>
      <c r="U46" s="40"/>
    </row>
    <row r="47" spans="2:23" x14ac:dyDescent="0.2">
      <c r="B47" s="182" t="s">
        <v>229</v>
      </c>
      <c r="C47" s="101" t="s">
        <v>307</v>
      </c>
      <c r="D47" s="101" t="s">
        <v>176</v>
      </c>
      <c r="E47" s="214">
        <f>$E$28</f>
        <v>2019</v>
      </c>
      <c r="F47" s="32"/>
      <c r="G47" s="67">
        <v>426</v>
      </c>
      <c r="H47" s="8"/>
      <c r="I47" s="189" t="s">
        <v>318</v>
      </c>
      <c r="J47" s="8"/>
      <c r="K47" s="8"/>
      <c r="L47" s="8"/>
      <c r="M47" s="8"/>
      <c r="N47" s="8"/>
      <c r="O47" s="8"/>
      <c r="P47" s="8"/>
      <c r="Q47" s="8"/>
      <c r="R47" s="49"/>
      <c r="S47" s="50"/>
      <c r="T47" s="50"/>
      <c r="U47" s="51"/>
    </row>
    <row r="48" spans="2:23" x14ac:dyDescent="0.2">
      <c r="B48" s="182" t="s">
        <v>230</v>
      </c>
      <c r="C48" s="101" t="s">
        <v>282</v>
      </c>
      <c r="D48" s="101" t="s">
        <v>176</v>
      </c>
      <c r="E48" s="214">
        <f>$E$28</f>
        <v>2019</v>
      </c>
      <c r="F48" s="32"/>
      <c r="G48" s="68">
        <v>528.5</v>
      </c>
      <c r="H48" s="8"/>
      <c r="I48" s="189" t="s">
        <v>319</v>
      </c>
      <c r="J48" s="8"/>
      <c r="K48" s="8"/>
      <c r="L48" s="8"/>
      <c r="M48" s="8"/>
      <c r="N48" s="8"/>
      <c r="O48" s="8"/>
      <c r="P48" s="8"/>
      <c r="Q48" s="8"/>
      <c r="R48" s="52"/>
      <c r="S48" s="53"/>
      <c r="T48" s="53"/>
      <c r="U48" s="54"/>
    </row>
    <row r="49" spans="2:21" x14ac:dyDescent="0.2">
      <c r="B49" s="182" t="s">
        <v>231</v>
      </c>
      <c r="C49" s="101" t="s">
        <v>519</v>
      </c>
      <c r="D49" s="298" t="s">
        <v>520</v>
      </c>
      <c r="E49" s="214">
        <f>$E$28</f>
        <v>2019</v>
      </c>
      <c r="F49" s="32"/>
      <c r="G49" s="68">
        <v>19</v>
      </c>
      <c r="H49" s="8"/>
      <c r="I49" s="189" t="s">
        <v>320</v>
      </c>
      <c r="J49" s="8"/>
      <c r="K49" s="8"/>
      <c r="L49" s="8"/>
      <c r="M49" s="8"/>
      <c r="N49" s="8"/>
      <c r="O49" s="8"/>
      <c r="P49" s="8"/>
      <c r="Q49" s="8"/>
      <c r="R49" s="52"/>
      <c r="S49" s="53"/>
      <c r="T49" s="53"/>
      <c r="U49" s="54"/>
    </row>
    <row r="50" spans="2:21" x14ac:dyDescent="0.2">
      <c r="B50" s="182"/>
      <c r="C50" s="101"/>
      <c r="D50" s="101"/>
      <c r="E50" s="231"/>
      <c r="F50" s="40"/>
      <c r="G50" s="40"/>
      <c r="H50" s="40"/>
      <c r="I50" s="187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2:21" s="64" customFormat="1" x14ac:dyDescent="0.2">
      <c r="B51" s="183" t="s">
        <v>232</v>
      </c>
      <c r="C51" s="74" t="s">
        <v>408</v>
      </c>
      <c r="D51" s="74" t="s">
        <v>407</v>
      </c>
      <c r="E51" s="214">
        <f>$E$28</f>
        <v>2019</v>
      </c>
      <c r="F51" s="40"/>
      <c r="G51" s="260">
        <f>G57/G58</f>
        <v>3388710.5103878118</v>
      </c>
      <c r="I51" s="189" t="s">
        <v>456</v>
      </c>
      <c r="R51" s="75"/>
      <c r="S51" s="76"/>
      <c r="T51" s="76"/>
      <c r="U51" s="77"/>
    </row>
    <row r="52" spans="2:21" s="64" customFormat="1" x14ac:dyDescent="0.2">
      <c r="B52" s="183" t="s">
        <v>423</v>
      </c>
      <c r="C52" s="74" t="s">
        <v>455</v>
      </c>
      <c r="D52" s="74" t="s">
        <v>427</v>
      </c>
      <c r="E52" s="214">
        <f>$E$28</f>
        <v>2019</v>
      </c>
      <c r="F52" s="40"/>
      <c r="G52" s="260">
        <f>IF(OR(G60="",G60=0),"",G59/G60)</f>
        <v>25435.514018691589</v>
      </c>
      <c r="I52" s="189" t="s">
        <v>456</v>
      </c>
      <c r="R52" s="75"/>
      <c r="S52" s="76"/>
      <c r="T52" s="76"/>
      <c r="U52" s="77"/>
    </row>
    <row r="53" spans="2:21" x14ac:dyDescent="0.2">
      <c r="B53" s="182"/>
      <c r="C53" s="40"/>
      <c r="D53" s="40"/>
      <c r="E53" s="40"/>
      <c r="F53" s="40"/>
      <c r="G53" s="63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ht="12.75" x14ac:dyDescent="0.2">
      <c r="B54" s="179">
        <f>ROUNDDOWN(MAX(B$1:B53)+1,0)</f>
        <v>4</v>
      </c>
      <c r="C54" s="5" t="s">
        <v>174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x14ac:dyDescent="0.2">
      <c r="B55" s="180"/>
      <c r="C55" s="13" t="s">
        <v>280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2:21" x14ac:dyDescent="0.2">
      <c r="B56" s="176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21" x14ac:dyDescent="0.2">
      <c r="B57" s="182" t="s">
        <v>237</v>
      </c>
      <c r="C57" s="91" t="s">
        <v>409</v>
      </c>
      <c r="D57" s="8" t="s">
        <v>414</v>
      </c>
      <c r="E57" s="214">
        <f>$E$28</f>
        <v>2019</v>
      </c>
      <c r="F57" s="32"/>
      <c r="G57" s="67">
        <v>4893297977</v>
      </c>
      <c r="H57" s="8"/>
      <c r="I57" s="189" t="s">
        <v>321</v>
      </c>
      <c r="J57" s="8"/>
      <c r="K57" s="8"/>
      <c r="L57" s="8"/>
      <c r="M57" s="8"/>
      <c r="N57" s="8"/>
      <c r="O57" s="8"/>
      <c r="P57" s="8"/>
      <c r="Q57" s="8"/>
      <c r="R57" s="49"/>
      <c r="S57" s="50"/>
      <c r="T57" s="50"/>
      <c r="U57" s="51"/>
    </row>
    <row r="58" spans="2:21" x14ac:dyDescent="0.2">
      <c r="B58" s="182" t="s">
        <v>238</v>
      </c>
      <c r="C58" s="91" t="s">
        <v>175</v>
      </c>
      <c r="D58" s="8" t="s">
        <v>125</v>
      </c>
      <c r="E58" s="214">
        <f>$E$28</f>
        <v>2019</v>
      </c>
      <c r="F58" s="32"/>
      <c r="G58" s="67">
        <v>1444</v>
      </c>
      <c r="H58" s="8"/>
      <c r="I58" s="189" t="s">
        <v>322</v>
      </c>
      <c r="J58" s="8"/>
      <c r="K58" s="8"/>
      <c r="L58" s="8"/>
      <c r="M58" s="8"/>
      <c r="N58" s="8"/>
      <c r="O58" s="8"/>
      <c r="P58" s="8"/>
      <c r="Q58" s="8"/>
      <c r="R58" s="235"/>
      <c r="S58" s="236"/>
      <c r="T58" s="236"/>
      <c r="U58" s="237"/>
    </row>
    <row r="59" spans="2:21" x14ac:dyDescent="0.2">
      <c r="B59" s="182" t="s">
        <v>426</v>
      </c>
      <c r="C59" s="91" t="s">
        <v>450</v>
      </c>
      <c r="D59" s="8" t="s">
        <v>414</v>
      </c>
      <c r="E59" s="258">
        <f>$E$28</f>
        <v>2019</v>
      </c>
      <c r="F59" s="32"/>
      <c r="G59" s="256">
        <v>272160000</v>
      </c>
      <c r="H59" s="8"/>
      <c r="I59" s="189" t="s">
        <v>458</v>
      </c>
      <c r="J59" s="8"/>
      <c r="K59" s="8"/>
      <c r="L59" s="8"/>
      <c r="M59" s="8"/>
      <c r="N59" s="8"/>
      <c r="O59" s="8"/>
      <c r="P59" s="8"/>
      <c r="Q59" s="8"/>
      <c r="R59" s="241"/>
      <c r="S59" s="242"/>
      <c r="T59" s="242"/>
      <c r="U59" s="243"/>
    </row>
    <row r="60" spans="2:21" x14ac:dyDescent="0.2">
      <c r="B60" s="182" t="s">
        <v>451</v>
      </c>
      <c r="C60" s="91" t="s">
        <v>452</v>
      </c>
      <c r="D60" s="8" t="s">
        <v>453</v>
      </c>
      <c r="E60" s="259">
        <f>$E$28</f>
        <v>2019</v>
      </c>
      <c r="F60" s="32"/>
      <c r="G60" s="257">
        <v>10700</v>
      </c>
      <c r="H60" s="8"/>
      <c r="I60" s="189" t="s">
        <v>454</v>
      </c>
      <c r="J60" s="8"/>
      <c r="K60" s="8"/>
      <c r="L60" s="8"/>
      <c r="M60" s="8"/>
      <c r="N60" s="8"/>
      <c r="O60" s="8"/>
      <c r="P60" s="8"/>
      <c r="Q60" s="8"/>
      <c r="R60" s="255"/>
      <c r="S60" s="255"/>
      <c r="T60" s="255"/>
      <c r="U60" s="255"/>
    </row>
    <row r="61" spans="2:21" x14ac:dyDescent="0.2">
      <c r="B61" s="182"/>
      <c r="C61" s="91"/>
      <c r="E61" s="216"/>
      <c r="F61" s="55"/>
      <c r="G61" s="55"/>
      <c r="H61" s="8"/>
      <c r="I61" s="189"/>
      <c r="J61" s="8"/>
      <c r="K61" s="8"/>
      <c r="L61" s="8"/>
      <c r="M61" s="8"/>
      <c r="N61" s="8"/>
      <c r="O61" s="8"/>
      <c r="P61" s="8"/>
      <c r="Q61" s="8"/>
      <c r="R61" s="34"/>
      <c r="S61" s="34"/>
      <c r="T61" s="34"/>
      <c r="U61" s="34"/>
    </row>
    <row r="62" spans="2:21" x14ac:dyDescent="0.2">
      <c r="B62" s="182" t="s">
        <v>524</v>
      </c>
      <c r="C62" s="101" t="s">
        <v>459</v>
      </c>
      <c r="D62" s="40" t="s">
        <v>414</v>
      </c>
      <c r="E62" s="214">
        <f>$E$28</f>
        <v>2019</v>
      </c>
      <c r="F62" s="32"/>
      <c r="G62" s="68">
        <f>34360836805-11244369834</f>
        <v>23116466971</v>
      </c>
      <c r="H62" s="8"/>
      <c r="I62" s="189" t="s">
        <v>460</v>
      </c>
      <c r="J62" s="8"/>
      <c r="K62" s="8"/>
      <c r="L62" s="8"/>
      <c r="M62" s="8"/>
      <c r="N62" s="8"/>
      <c r="O62" s="8"/>
      <c r="P62" s="8"/>
      <c r="Q62" s="8"/>
      <c r="R62" s="238"/>
      <c r="S62" s="239"/>
      <c r="T62" s="239"/>
      <c r="U62" s="240"/>
    </row>
    <row r="63" spans="2:21" x14ac:dyDescent="0.2">
      <c r="B63" s="299" t="s">
        <v>525</v>
      </c>
      <c r="C63" s="298" t="s">
        <v>523</v>
      </c>
      <c r="D63" s="40" t="s">
        <v>414</v>
      </c>
      <c r="E63" s="214">
        <f>$E$28</f>
        <v>2019</v>
      </c>
      <c r="F63" s="32"/>
      <c r="G63" s="68">
        <v>34360836805</v>
      </c>
      <c r="H63" s="8"/>
      <c r="I63" s="189" t="s">
        <v>460</v>
      </c>
      <c r="J63" s="8"/>
      <c r="K63" s="8"/>
      <c r="L63" s="8"/>
      <c r="M63" s="8"/>
      <c r="N63" s="8"/>
      <c r="O63" s="8"/>
      <c r="P63" s="8"/>
      <c r="Q63" s="8"/>
      <c r="R63" s="238"/>
      <c r="S63" s="239"/>
      <c r="T63" s="239"/>
      <c r="U63" s="240"/>
    </row>
    <row r="64" spans="2:21" x14ac:dyDescent="0.2">
      <c r="B64" s="182"/>
      <c r="C64" s="101"/>
      <c r="D64" s="40"/>
      <c r="E64" s="40"/>
      <c r="F64" s="40"/>
      <c r="G64" s="60"/>
      <c r="H64" s="61"/>
      <c r="I64" s="191"/>
      <c r="J64" s="61"/>
      <c r="K64" s="61"/>
      <c r="L64" s="61"/>
      <c r="M64" s="61"/>
      <c r="N64" s="61"/>
      <c r="O64" s="61"/>
      <c r="P64" s="61"/>
      <c r="Q64" s="40"/>
      <c r="R64" s="40"/>
      <c r="S64" s="40"/>
      <c r="T64" s="59"/>
    </row>
    <row r="65" spans="2:23" x14ac:dyDescent="0.2">
      <c r="B65" s="183" t="s">
        <v>239</v>
      </c>
      <c r="C65" s="74" t="s">
        <v>498</v>
      </c>
      <c r="D65" s="74" t="s">
        <v>414</v>
      </c>
      <c r="E65" s="214">
        <f>$E$28</f>
        <v>2019</v>
      </c>
      <c r="F65" s="32"/>
      <c r="G65" s="68">
        <v>22140485610</v>
      </c>
      <c r="H65" s="8"/>
      <c r="I65" s="189" t="s">
        <v>462</v>
      </c>
      <c r="J65" s="8"/>
      <c r="K65" s="8"/>
      <c r="L65" s="8"/>
      <c r="M65" s="8"/>
      <c r="N65" s="8"/>
      <c r="O65" s="8"/>
      <c r="P65" s="8"/>
      <c r="Q65" s="8"/>
      <c r="R65" s="219"/>
      <c r="S65" s="219"/>
      <c r="T65" s="219"/>
      <c r="U65" s="219"/>
    </row>
    <row r="66" spans="2:23" x14ac:dyDescent="0.2">
      <c r="B66" s="182" t="s">
        <v>240</v>
      </c>
      <c r="C66" s="101" t="s">
        <v>411</v>
      </c>
      <c r="D66" s="40" t="s">
        <v>414</v>
      </c>
      <c r="E66" s="214">
        <f>$E$28</f>
        <v>2019</v>
      </c>
      <c r="F66" s="32"/>
      <c r="G66" s="68">
        <v>21033016320</v>
      </c>
      <c r="H66" s="8"/>
      <c r="I66" s="189" t="s">
        <v>412</v>
      </c>
      <c r="J66" s="8"/>
      <c r="K66" s="8"/>
      <c r="L66" s="8"/>
      <c r="M66" s="8"/>
      <c r="N66" s="8"/>
      <c r="O66" s="8"/>
      <c r="P66" s="8"/>
      <c r="Q66" s="8"/>
      <c r="R66" s="52"/>
      <c r="S66" s="53"/>
      <c r="T66" s="53"/>
      <c r="U66" s="54"/>
    </row>
    <row r="67" spans="2:23" x14ac:dyDescent="0.2">
      <c r="B67" s="183" t="s">
        <v>241</v>
      </c>
      <c r="C67" s="74" t="s">
        <v>403</v>
      </c>
      <c r="D67" s="74" t="s">
        <v>414</v>
      </c>
      <c r="E67" s="214">
        <f>$E$28</f>
        <v>2019</v>
      </c>
      <c r="F67" s="32"/>
      <c r="G67" s="68"/>
      <c r="H67" s="8"/>
      <c r="I67" s="189" t="s">
        <v>463</v>
      </c>
      <c r="J67" s="8"/>
      <c r="K67" s="8"/>
      <c r="L67" s="8"/>
      <c r="M67" s="8"/>
      <c r="N67" s="8"/>
      <c r="O67" s="8"/>
      <c r="P67" s="8"/>
      <c r="Q67" s="8"/>
      <c r="R67" s="52"/>
      <c r="S67" s="53"/>
      <c r="T67" s="53"/>
      <c r="U67" s="54"/>
    </row>
    <row r="68" spans="2:23" x14ac:dyDescent="0.2">
      <c r="B68" s="182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3" ht="12.75" x14ac:dyDescent="0.2">
      <c r="B69" s="179">
        <f>ROUNDDOWN(MAX(B$1:B68)+1,0)</f>
        <v>5</v>
      </c>
      <c r="C69" s="5" t="s">
        <v>177</v>
      </c>
      <c r="D69" s="5"/>
      <c r="E69" s="5"/>
      <c r="F69" s="5"/>
      <c r="G69" s="5" t="s">
        <v>449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2:23" x14ac:dyDescent="0.2">
      <c r="B70" s="180"/>
      <c r="C70" s="13" t="s">
        <v>283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2:23" x14ac:dyDescent="0.2">
      <c r="B71" s="176"/>
      <c r="G71" s="8"/>
      <c r="H71" s="8"/>
      <c r="I71" s="55"/>
      <c r="J71" s="8"/>
      <c r="K71" s="8"/>
      <c r="L71" s="8"/>
      <c r="M71" s="8"/>
      <c r="N71" s="8"/>
      <c r="O71" s="8"/>
      <c r="P71" s="8"/>
      <c r="Q71" s="8"/>
    </row>
    <row r="72" spans="2:23" x14ac:dyDescent="0.2">
      <c r="B72" s="176" t="s">
        <v>242</v>
      </c>
      <c r="C72" s="91" t="s">
        <v>308</v>
      </c>
      <c r="D72" s="91"/>
      <c r="G72" s="227" t="str">
        <f>$E$6</f>
        <v>KAB. DELI SERDANG</v>
      </c>
      <c r="H72" s="8"/>
      <c r="I72" s="189"/>
      <c r="J72" s="190"/>
      <c r="K72" s="8"/>
      <c r="L72" s="8"/>
      <c r="M72" s="8"/>
      <c r="N72" s="8"/>
      <c r="O72" s="8"/>
      <c r="P72" s="8"/>
      <c r="Q72" s="8"/>
      <c r="R72" s="49"/>
    </row>
    <row r="73" spans="2:23" x14ac:dyDescent="0.2">
      <c r="B73" s="176"/>
      <c r="C73" s="91"/>
      <c r="D73" s="91"/>
      <c r="G73" s="8"/>
      <c r="H73" s="8"/>
      <c r="I73" s="190"/>
      <c r="J73" s="190"/>
      <c r="K73" s="8"/>
      <c r="L73" s="8"/>
      <c r="M73" s="8"/>
      <c r="N73" s="8"/>
      <c r="O73" s="8"/>
      <c r="P73" s="8"/>
      <c r="Q73" s="8"/>
    </row>
    <row r="74" spans="2:23" x14ac:dyDescent="0.2">
      <c r="B74" s="182" t="s">
        <v>243</v>
      </c>
      <c r="C74" s="101" t="s">
        <v>464</v>
      </c>
      <c r="D74" s="101" t="s">
        <v>166</v>
      </c>
      <c r="E74" s="34"/>
      <c r="F74" s="32"/>
      <c r="G74" s="104" t="s">
        <v>168</v>
      </c>
      <c r="H74" s="8"/>
      <c r="I74" s="189" t="s">
        <v>179</v>
      </c>
      <c r="J74" s="190"/>
      <c r="K74" s="8"/>
      <c r="L74" s="8"/>
      <c r="M74" s="8"/>
      <c r="N74" s="8"/>
      <c r="O74" s="8"/>
      <c r="P74" s="8"/>
      <c r="Q74" s="8"/>
      <c r="R74" s="49"/>
      <c r="S74" s="50"/>
      <c r="T74" s="50"/>
      <c r="U74" s="51"/>
      <c r="V74" s="40"/>
      <c r="W74" s="65" t="s">
        <v>168</v>
      </c>
    </row>
    <row r="75" spans="2:23" x14ac:dyDescent="0.2">
      <c r="B75" s="182" t="s">
        <v>244</v>
      </c>
      <c r="C75" s="101" t="s">
        <v>178</v>
      </c>
      <c r="D75" s="101" t="s">
        <v>180</v>
      </c>
      <c r="E75" s="32"/>
      <c r="F75" s="32"/>
      <c r="G75" s="46">
        <v>2020</v>
      </c>
      <c r="H75" s="8"/>
      <c r="I75" s="189" t="s">
        <v>277</v>
      </c>
      <c r="J75" s="190"/>
      <c r="K75" s="8"/>
      <c r="L75" s="8"/>
      <c r="M75" s="8"/>
      <c r="N75" s="8"/>
      <c r="O75" s="8"/>
      <c r="P75" s="8"/>
      <c r="Q75" s="8"/>
      <c r="R75" s="52"/>
      <c r="S75" s="53"/>
      <c r="T75" s="53"/>
      <c r="U75" s="54"/>
      <c r="V75" s="40"/>
      <c r="W75" s="65" t="s">
        <v>169</v>
      </c>
    </row>
    <row r="76" spans="2:23" x14ac:dyDescent="0.2">
      <c r="B76" s="182" t="s">
        <v>245</v>
      </c>
      <c r="C76" s="101" t="s">
        <v>399</v>
      </c>
      <c r="D76" s="101" t="s">
        <v>180</v>
      </c>
      <c r="E76" s="32"/>
      <c r="F76" s="32"/>
      <c r="G76" s="46">
        <v>15</v>
      </c>
      <c r="H76" s="8"/>
      <c r="I76" s="189" t="s">
        <v>278</v>
      </c>
      <c r="J76" s="190"/>
      <c r="K76" s="8"/>
      <c r="L76" s="8"/>
      <c r="M76" s="8"/>
      <c r="N76" s="8"/>
      <c r="O76" s="8"/>
      <c r="P76" s="8"/>
      <c r="Q76" s="8"/>
      <c r="R76" s="52"/>
      <c r="S76" s="53"/>
      <c r="T76" s="53"/>
      <c r="U76" s="54"/>
      <c r="V76" s="40"/>
    </row>
    <row r="77" spans="2:23" x14ac:dyDescent="0.2">
      <c r="B77" s="182"/>
      <c r="C77" s="101"/>
      <c r="D77" s="101"/>
      <c r="E77" s="40"/>
      <c r="F77" s="40"/>
      <c r="G77" s="60"/>
      <c r="H77" s="61"/>
      <c r="I77" s="191"/>
      <c r="J77" s="191"/>
      <c r="K77" s="61"/>
      <c r="L77" s="61"/>
      <c r="M77" s="61"/>
      <c r="N77" s="61"/>
      <c r="O77" s="61"/>
      <c r="P77" s="61"/>
      <c r="Q77" s="40"/>
      <c r="R77" s="40"/>
      <c r="S77" s="40"/>
      <c r="T77" s="59"/>
      <c r="U77" s="40"/>
      <c r="V77" s="40"/>
    </row>
    <row r="78" spans="2:23" x14ac:dyDescent="0.2">
      <c r="B78" s="182" t="s">
        <v>246</v>
      </c>
      <c r="C78" s="101" t="s">
        <v>287</v>
      </c>
      <c r="D78" s="101" t="s">
        <v>166</v>
      </c>
      <c r="E78" s="34"/>
      <c r="F78" s="32"/>
      <c r="G78" s="104" t="s">
        <v>168</v>
      </c>
      <c r="H78" s="8"/>
      <c r="I78" s="189" t="s">
        <v>181</v>
      </c>
      <c r="J78" s="190"/>
      <c r="K78" s="8"/>
      <c r="L78" s="8"/>
      <c r="M78" s="8"/>
      <c r="N78" s="8"/>
      <c r="O78" s="8"/>
      <c r="P78" s="8"/>
      <c r="Q78" s="8"/>
      <c r="R78" s="49"/>
      <c r="S78" s="50"/>
      <c r="T78" s="50"/>
      <c r="U78" s="51"/>
      <c r="V78" s="40"/>
      <c r="W78" s="65" t="s">
        <v>32</v>
      </c>
    </row>
    <row r="79" spans="2:23" x14ac:dyDescent="0.2">
      <c r="B79" s="182" t="s">
        <v>247</v>
      </c>
      <c r="C79" s="101" t="s">
        <v>288</v>
      </c>
      <c r="D79" s="101" t="s">
        <v>180</v>
      </c>
      <c r="E79" s="32"/>
      <c r="F79" s="32"/>
      <c r="G79" s="46">
        <v>2020</v>
      </c>
      <c r="H79" s="8"/>
      <c r="I79" s="189" t="s">
        <v>279</v>
      </c>
      <c r="J79" s="190"/>
      <c r="K79" s="8"/>
      <c r="L79" s="8"/>
      <c r="M79" s="8"/>
      <c r="N79" s="8"/>
      <c r="O79" s="8"/>
      <c r="P79" s="8"/>
      <c r="Q79" s="8"/>
      <c r="R79" s="52"/>
      <c r="S79" s="53"/>
      <c r="T79" s="53"/>
      <c r="U79" s="54"/>
      <c r="V79" s="40"/>
      <c r="W79" s="65" t="s">
        <v>33</v>
      </c>
    </row>
    <row r="80" spans="2:23" x14ac:dyDescent="0.2">
      <c r="B80" s="182" t="s">
        <v>248</v>
      </c>
      <c r="C80" s="101" t="s">
        <v>399</v>
      </c>
      <c r="D80" s="101" t="s">
        <v>180</v>
      </c>
      <c r="E80" s="32"/>
      <c r="F80" s="32"/>
      <c r="G80" s="46">
        <v>15</v>
      </c>
      <c r="H80" s="8"/>
      <c r="I80" s="189" t="s">
        <v>278</v>
      </c>
      <c r="J80" s="190"/>
      <c r="K80" s="8"/>
      <c r="L80" s="8"/>
      <c r="M80" s="8"/>
      <c r="N80" s="8"/>
      <c r="O80" s="8"/>
      <c r="P80" s="8"/>
      <c r="Q80" s="8"/>
      <c r="R80" s="52"/>
      <c r="S80" s="53"/>
      <c r="T80" s="53"/>
      <c r="U80" s="54"/>
      <c r="V80" s="40"/>
    </row>
    <row r="81" spans="2:25" x14ac:dyDescent="0.2">
      <c r="B81" s="182"/>
      <c r="C81" s="101"/>
      <c r="D81" s="101"/>
      <c r="E81" s="40"/>
      <c r="F81" s="40"/>
      <c r="G81" s="60"/>
      <c r="H81" s="61"/>
      <c r="I81" s="191"/>
      <c r="J81" s="191"/>
      <c r="K81" s="61"/>
      <c r="L81" s="61"/>
      <c r="M81" s="61"/>
      <c r="N81" s="61"/>
      <c r="O81" s="61"/>
      <c r="P81" s="61"/>
      <c r="Q81" s="40"/>
      <c r="R81" s="40"/>
      <c r="S81" s="40"/>
      <c r="T81" s="59"/>
      <c r="U81" s="40"/>
      <c r="V81" s="40"/>
    </row>
    <row r="82" spans="2:25" x14ac:dyDescent="0.2">
      <c r="B82" s="182" t="s">
        <v>249</v>
      </c>
      <c r="C82" s="91" t="s">
        <v>309</v>
      </c>
      <c r="D82" s="101" t="s">
        <v>143</v>
      </c>
      <c r="E82" s="215">
        <f>IF($G$74="Ya",$G$75+$G$76,$G$79+$G$80)</f>
        <v>2035</v>
      </c>
      <c r="F82" s="32"/>
      <c r="G82" s="68">
        <v>3167499</v>
      </c>
      <c r="H82" s="8"/>
      <c r="I82" s="189" t="s">
        <v>323</v>
      </c>
      <c r="J82" s="190"/>
      <c r="K82" s="8"/>
      <c r="L82" s="8"/>
      <c r="M82" s="8"/>
      <c r="N82" s="8"/>
      <c r="O82" s="8"/>
      <c r="P82" s="8"/>
      <c r="Q82" s="8"/>
      <c r="R82" s="52"/>
      <c r="S82" s="53"/>
      <c r="T82" s="53"/>
      <c r="U82" s="54"/>
      <c r="V82" s="40"/>
    </row>
    <row r="83" spans="2:25" x14ac:dyDescent="0.2">
      <c r="B83" s="182" t="s">
        <v>250</v>
      </c>
      <c r="C83" s="101" t="s">
        <v>284</v>
      </c>
      <c r="D83" s="101" t="s">
        <v>143</v>
      </c>
      <c r="E83" s="215">
        <f>IF($G$74="Ya",$G$75+$G$76,$G$79+$G$80)</f>
        <v>2035</v>
      </c>
      <c r="F83" s="32"/>
      <c r="G83" s="68">
        <v>1171151</v>
      </c>
      <c r="H83" s="8"/>
      <c r="I83" s="189" t="s">
        <v>324</v>
      </c>
      <c r="J83" s="190"/>
      <c r="K83" s="8"/>
      <c r="L83" s="8"/>
      <c r="M83" s="8"/>
      <c r="N83" s="8"/>
      <c r="O83" s="8"/>
      <c r="P83" s="8"/>
      <c r="Q83" s="8"/>
      <c r="R83" s="52"/>
      <c r="S83" s="53"/>
      <c r="T83" s="53"/>
      <c r="U83" s="54"/>
      <c r="V83" s="40"/>
    </row>
    <row r="84" spans="2:25" x14ac:dyDescent="0.2">
      <c r="B84" s="182" t="s">
        <v>251</v>
      </c>
      <c r="C84" s="101" t="s">
        <v>285</v>
      </c>
      <c r="D84" s="101" t="s">
        <v>143</v>
      </c>
      <c r="E84" s="215">
        <f>IF($G$74="Ya",$G$75+$G$76,$G$79+$G$80)</f>
        <v>2035</v>
      </c>
      <c r="F84" s="32"/>
      <c r="G84" s="68">
        <v>0</v>
      </c>
      <c r="H84" s="8"/>
      <c r="I84" s="189" t="s">
        <v>325</v>
      </c>
      <c r="J84" s="190"/>
      <c r="K84" s="8"/>
      <c r="L84" s="8"/>
      <c r="M84" s="8"/>
      <c r="N84" s="8"/>
      <c r="O84" s="8"/>
      <c r="P84" s="8"/>
      <c r="Q84" s="8"/>
      <c r="R84" s="52"/>
      <c r="S84" s="53"/>
      <c r="T84" s="53"/>
      <c r="U84" s="54"/>
      <c r="V84" s="40"/>
    </row>
    <row r="85" spans="2:25" x14ac:dyDescent="0.2">
      <c r="B85" s="182"/>
      <c r="C85" s="101"/>
      <c r="D85" s="101"/>
      <c r="E85" s="40"/>
      <c r="F85" s="40"/>
      <c r="G85" s="60"/>
      <c r="H85" s="61"/>
      <c r="I85" s="191"/>
      <c r="J85" s="191"/>
      <c r="K85" s="61"/>
      <c r="L85" s="61"/>
      <c r="M85" s="61"/>
      <c r="N85" s="61"/>
      <c r="O85" s="61"/>
      <c r="P85" s="61"/>
      <c r="Q85" s="40"/>
      <c r="R85" s="40"/>
      <c r="S85" s="40"/>
      <c r="T85" s="59"/>
      <c r="U85" s="40"/>
      <c r="V85" s="40"/>
    </row>
    <row r="86" spans="2:25" s="121" customFormat="1" x14ac:dyDescent="0.2">
      <c r="B86" s="182" t="s">
        <v>252</v>
      </c>
      <c r="C86" s="101" t="s">
        <v>182</v>
      </c>
      <c r="D86" s="101" t="s">
        <v>30</v>
      </c>
      <c r="E86" s="215">
        <f>E82</f>
        <v>2035</v>
      </c>
      <c r="F86" s="32"/>
      <c r="G86" s="261">
        <v>0.47499999999999998</v>
      </c>
      <c r="H86" s="8"/>
      <c r="I86" s="189" t="s">
        <v>326</v>
      </c>
      <c r="J86" s="190"/>
      <c r="K86" s="8"/>
      <c r="L86" s="8"/>
      <c r="M86" s="8"/>
      <c r="N86" s="8"/>
      <c r="O86" s="8"/>
      <c r="P86" s="8"/>
      <c r="Q86" s="8"/>
      <c r="R86" s="52"/>
      <c r="S86" s="53"/>
      <c r="T86" s="53"/>
      <c r="U86" s="54"/>
      <c r="V86" s="40"/>
    </row>
    <row r="87" spans="2:25" s="121" customFormat="1" x14ac:dyDescent="0.2">
      <c r="B87" s="182" t="s">
        <v>253</v>
      </c>
      <c r="C87" s="101" t="s">
        <v>183</v>
      </c>
      <c r="D87" s="101" t="s">
        <v>30</v>
      </c>
      <c r="E87" s="215">
        <f>E82</f>
        <v>2035</v>
      </c>
      <c r="F87" s="32"/>
      <c r="G87" s="111">
        <v>0</v>
      </c>
      <c r="H87" s="8"/>
      <c r="I87" s="189" t="s">
        <v>327</v>
      </c>
      <c r="J87" s="190"/>
      <c r="K87" s="8"/>
      <c r="L87" s="8"/>
      <c r="M87" s="8"/>
      <c r="N87" s="8"/>
      <c r="O87" s="8"/>
      <c r="P87" s="8"/>
      <c r="Q87" s="8"/>
      <c r="R87" s="52"/>
      <c r="S87" s="53"/>
      <c r="T87" s="53"/>
      <c r="U87" s="54"/>
      <c r="V87" s="40"/>
    </row>
    <row r="88" spans="2:25" ht="12.75" x14ac:dyDescent="0.2">
      <c r="B88" s="181"/>
      <c r="C88" s="41"/>
      <c r="D88" s="41"/>
      <c r="E88" s="41"/>
      <c r="F88" s="41"/>
      <c r="G88" s="63"/>
      <c r="H88" s="63"/>
      <c r="I88" s="192"/>
      <c r="J88" s="19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0"/>
    </row>
    <row r="89" spans="2:25" x14ac:dyDescent="0.2">
      <c r="B89" s="182" t="s">
        <v>254</v>
      </c>
      <c r="C89" s="101" t="s">
        <v>310</v>
      </c>
      <c r="D89" s="101" t="s">
        <v>414</v>
      </c>
      <c r="E89" s="214">
        <f>$E$9</f>
        <v>2019</v>
      </c>
      <c r="F89" s="32"/>
      <c r="G89" s="67">
        <v>2500000000</v>
      </c>
      <c r="H89" s="8"/>
      <c r="I89" s="189" t="s">
        <v>328</v>
      </c>
      <c r="J89" s="190"/>
      <c r="K89" s="8"/>
      <c r="L89" s="8"/>
      <c r="M89" s="8"/>
      <c r="N89" s="8"/>
      <c r="O89" s="8"/>
      <c r="P89" s="8"/>
      <c r="Q89" s="8"/>
      <c r="R89" s="49"/>
      <c r="S89" s="50"/>
      <c r="T89" s="50"/>
      <c r="U89" s="51"/>
      <c r="V89" s="40"/>
      <c r="W89" s="91"/>
    </row>
    <row r="90" spans="2:25" x14ac:dyDescent="0.2">
      <c r="B90" s="182" t="s">
        <v>255</v>
      </c>
      <c r="C90" s="101" t="s">
        <v>184</v>
      </c>
      <c r="D90" s="101" t="s">
        <v>414</v>
      </c>
      <c r="E90" s="214">
        <f>$E$9</f>
        <v>2019</v>
      </c>
      <c r="F90" s="32"/>
      <c r="G90" s="68">
        <v>3016257000</v>
      </c>
      <c r="H90" s="8"/>
      <c r="I90" s="189" t="s">
        <v>329</v>
      </c>
      <c r="J90" s="190"/>
      <c r="K90" s="8"/>
      <c r="L90" s="8"/>
      <c r="M90" s="8"/>
      <c r="N90" s="8"/>
      <c r="O90" s="8"/>
      <c r="P90" s="8"/>
      <c r="Q90" s="8"/>
      <c r="R90" s="52"/>
      <c r="S90" s="53"/>
      <c r="T90" s="53"/>
      <c r="U90" s="54"/>
      <c r="V90" s="40"/>
      <c r="W90" s="91"/>
      <c r="Y90" s="65" t="s">
        <v>431</v>
      </c>
    </row>
    <row r="91" spans="2:25" x14ac:dyDescent="0.2">
      <c r="B91" s="182" t="s">
        <v>256</v>
      </c>
      <c r="C91" s="101" t="s">
        <v>185</v>
      </c>
      <c r="D91" s="101" t="s">
        <v>414</v>
      </c>
      <c r="E91" s="214">
        <f>$E$9</f>
        <v>2019</v>
      </c>
      <c r="F91" s="32"/>
      <c r="G91" s="68">
        <v>20008888382</v>
      </c>
      <c r="H91" s="8"/>
      <c r="I91" s="189" t="s">
        <v>330</v>
      </c>
      <c r="J91" s="190"/>
      <c r="K91" s="8"/>
      <c r="L91" s="8"/>
      <c r="M91" s="8"/>
      <c r="N91" s="8"/>
      <c r="O91" s="8"/>
      <c r="P91" s="8"/>
      <c r="Q91" s="8"/>
      <c r="R91" s="52"/>
      <c r="S91" s="53"/>
      <c r="T91" s="53"/>
      <c r="U91" s="54"/>
      <c r="V91" s="40"/>
      <c r="W91" s="91"/>
      <c r="Y91" s="65" t="s">
        <v>201</v>
      </c>
    </row>
    <row r="92" spans="2:25" x14ac:dyDescent="0.2">
      <c r="B92" s="182" t="s">
        <v>257</v>
      </c>
      <c r="C92" s="101" t="s">
        <v>465</v>
      </c>
      <c r="D92" s="101" t="s">
        <v>414</v>
      </c>
      <c r="E92" s="214">
        <f>$E$9</f>
        <v>2019</v>
      </c>
      <c r="F92" s="32"/>
      <c r="G92" s="68">
        <v>4016480823937</v>
      </c>
      <c r="H92" s="8"/>
      <c r="I92" s="189" t="s">
        <v>331</v>
      </c>
      <c r="J92" s="190"/>
      <c r="K92" s="8"/>
      <c r="L92" s="8"/>
      <c r="M92" s="8"/>
      <c r="N92" s="8"/>
      <c r="O92" s="8"/>
      <c r="P92" s="8"/>
      <c r="Q92" s="8"/>
      <c r="R92" s="52"/>
      <c r="S92" s="53"/>
      <c r="T92" s="53"/>
      <c r="U92" s="54"/>
      <c r="V92" s="40"/>
      <c r="W92" s="91"/>
      <c r="Y92" s="65" t="s">
        <v>417</v>
      </c>
    </row>
    <row r="93" spans="2:25" x14ac:dyDescent="0.2">
      <c r="B93" s="182"/>
      <c r="C93" s="101"/>
      <c r="D93" s="101"/>
      <c r="E93" s="40"/>
      <c r="F93" s="40"/>
      <c r="G93" s="40"/>
      <c r="H93" s="40"/>
      <c r="I93" s="187"/>
      <c r="J93" s="187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91"/>
      <c r="Y93" s="65" t="s">
        <v>202</v>
      </c>
    </row>
    <row r="94" spans="2:25" x14ac:dyDescent="0.2">
      <c r="B94" s="182" t="s">
        <v>258</v>
      </c>
      <c r="C94" s="101" t="s">
        <v>376</v>
      </c>
      <c r="D94" s="101" t="s">
        <v>41</v>
      </c>
      <c r="E94" s="215">
        <f>$E$9</f>
        <v>2019</v>
      </c>
      <c r="F94" s="32"/>
      <c r="G94" s="305" t="s">
        <v>431</v>
      </c>
      <c r="H94" s="8"/>
      <c r="I94" s="189" t="s">
        <v>461</v>
      </c>
      <c r="J94" s="190"/>
      <c r="K94" s="8"/>
      <c r="L94" s="8"/>
      <c r="M94" s="8"/>
      <c r="N94" s="8"/>
      <c r="O94" s="8"/>
      <c r="P94" s="8"/>
      <c r="Q94" s="8"/>
      <c r="R94" s="52"/>
      <c r="S94" s="53"/>
      <c r="T94" s="53"/>
      <c r="U94" s="54"/>
      <c r="V94" s="40"/>
      <c r="W94" s="294" t="s">
        <v>200</v>
      </c>
      <c r="Y94" s="65" t="s">
        <v>432</v>
      </c>
    </row>
    <row r="95" spans="2:25" x14ac:dyDescent="0.2">
      <c r="B95" s="182" t="s">
        <v>533</v>
      </c>
      <c r="C95" s="101" t="s">
        <v>534</v>
      </c>
      <c r="D95" s="101" t="s">
        <v>414</v>
      </c>
      <c r="E95" s="215">
        <f>$E$9</f>
        <v>2019</v>
      </c>
      <c r="F95" s="32"/>
      <c r="G95" s="67">
        <v>0</v>
      </c>
      <c r="H95" s="8"/>
      <c r="I95" s="189" t="s">
        <v>535</v>
      </c>
      <c r="J95" s="190"/>
      <c r="K95" s="8"/>
      <c r="L95" s="8"/>
      <c r="M95" s="8"/>
      <c r="N95" s="8"/>
      <c r="O95" s="8"/>
      <c r="P95" s="8"/>
      <c r="Q95" s="8"/>
      <c r="R95" s="219"/>
      <c r="S95" s="219"/>
      <c r="T95" s="219"/>
      <c r="U95" s="219"/>
      <c r="V95" s="40"/>
      <c r="W95" s="294"/>
      <c r="Y95" s="65"/>
    </row>
    <row r="96" spans="2:25" x14ac:dyDescent="0.2">
      <c r="B96" s="20"/>
      <c r="C96" s="91"/>
      <c r="D96" s="91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W96" s="294" t="s">
        <v>201</v>
      </c>
    </row>
    <row r="97" spans="2:23" ht="12.75" x14ac:dyDescent="0.2">
      <c r="B97" s="14"/>
      <c r="C97" s="184" t="s">
        <v>289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W97" s="294" t="s">
        <v>417</v>
      </c>
    </row>
    <row r="98" spans="2:23" x14ac:dyDescent="0.2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W98" s="294" t="s">
        <v>202</v>
      </c>
    </row>
    <row r="99" spans="2:23" x14ac:dyDescent="0.2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W99" s="294" t="s">
        <v>500</v>
      </c>
    </row>
    <row r="100" spans="2:23" x14ac:dyDescent="0.2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W100" s="295"/>
    </row>
    <row r="101" spans="2:23" x14ac:dyDescent="0.2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W101" s="295"/>
    </row>
    <row r="102" spans="2:23" x14ac:dyDescent="0.2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W102" s="295"/>
    </row>
    <row r="103" spans="2:23" x14ac:dyDescent="0.2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W103" s="91"/>
    </row>
    <row r="104" spans="2:23" x14ac:dyDescent="0.2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23" x14ac:dyDescent="0.2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23" x14ac:dyDescent="0.2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12" spans="2:23" x14ac:dyDescent="0.2">
      <c r="I112" s="10">
        <f>22812-24086</f>
        <v>-1274</v>
      </c>
    </row>
    <row r="114" spans="7:17" x14ac:dyDescent="0.2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7:17" x14ac:dyDescent="0.2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</sheetData>
  <conditionalFormatting sqref="T97:T1048576 T1:T5 T12:T14 T31 T35 T54:T56 T64 T69:T73 T77 T24">
    <cfRule type="containsText" dxfId="58" priority="15" operator="containsText" text="TRUE">
      <formula>NOT(ISERROR(SEARCH("TRUE",T1)))</formula>
    </cfRule>
  </conditionalFormatting>
  <conditionalFormatting sqref="T25:T27">
    <cfRule type="containsText" dxfId="57" priority="14" operator="containsText" text="TRUE">
      <formula>NOT(ISERROR(SEARCH("TRUE",T25)))</formula>
    </cfRule>
  </conditionalFormatting>
  <conditionalFormatting sqref="T96">
    <cfRule type="containsText" dxfId="56" priority="12" operator="containsText" text="TRUE">
      <formula>NOT(ISERROR(SEARCH("TRUE",T96)))</formula>
    </cfRule>
  </conditionalFormatting>
  <conditionalFormatting sqref="T36:T38 T50 T46 T53 T41">
    <cfRule type="containsText" dxfId="55" priority="11" operator="containsText" text="TRUE">
      <formula>NOT(ISERROR(SEARCH("TRUE",T36)))</formula>
    </cfRule>
  </conditionalFormatting>
  <conditionalFormatting sqref="T68">
    <cfRule type="containsText" dxfId="54" priority="9" operator="containsText" text="TRUE">
      <formula>NOT(ISERROR(SEARCH("TRUE",T68)))</formula>
    </cfRule>
  </conditionalFormatting>
  <conditionalFormatting sqref="T88 T93">
    <cfRule type="containsText" dxfId="53" priority="7" operator="containsText" text="TRUE">
      <formula>NOT(ISERROR(SEARCH("TRUE",T88)))</formula>
    </cfRule>
  </conditionalFormatting>
  <conditionalFormatting sqref="T6:T11">
    <cfRule type="containsText" dxfId="52" priority="5" operator="containsText" text="TRUE">
      <formula>NOT(ISERROR(SEARCH("TRUE",T6)))</formula>
    </cfRule>
  </conditionalFormatting>
  <conditionalFormatting sqref="T85">
    <cfRule type="containsText" dxfId="51" priority="3" operator="containsText" text="TRUE">
      <formula>NOT(ISERROR(SEARCH("TRUE",T85)))</formula>
    </cfRule>
  </conditionalFormatting>
  <conditionalFormatting sqref="T81">
    <cfRule type="containsText" dxfId="50" priority="2" operator="containsText" text="TRUE">
      <formula>NOT(ISERROR(SEARCH("TRUE",T81)))</formula>
    </cfRule>
  </conditionalFormatting>
  <dataValidations count="5">
    <dataValidation type="list" allowBlank="1" showInputMessage="1" showErrorMessage="1" sqref="G74 G78" xr:uid="{00000000-0002-0000-0300-000000000000}">
      <formula1>$W$74:$W$75</formula1>
    </dataValidation>
    <dataValidation type="list" allowBlank="1" showInputMessage="1" showErrorMessage="1" sqref="G43" xr:uid="{00000000-0002-0000-0300-000001000000}">
      <formula1>$W$43:$W$45</formula1>
    </dataValidation>
    <dataValidation type="list" allowBlank="1" showInputMessage="1" showErrorMessage="1" sqref="G21:G23" xr:uid="{00000000-0002-0000-0300-000002000000}">
      <formula1>$W$21:$W$23</formula1>
    </dataValidation>
    <dataValidation type="list" allowBlank="1" showInputMessage="1" showErrorMessage="1" sqref="G94" xr:uid="{00000000-0002-0000-0300-000003000000}">
      <formula1>$Y$90:$Y$94</formula1>
    </dataValidation>
    <dataValidation type="list" allowBlank="1" showInputMessage="1" showErrorMessage="1" sqref="G9" xr:uid="{00000000-0002-0000-0300-000004000000}">
      <formula1>W6:W17</formula1>
    </dataValidation>
  </dataValidations>
  <pageMargins left="0.11811023622047245" right="0.11811023622047245" top="0.74803149606299213" bottom="0.23622047244094491" header="0.31496062992125984" footer="0.31496062992125984"/>
  <pageSetup paperSize="9" scale="57" orientation="landscape" r:id="rId1"/>
  <ignoredErrors>
    <ignoredError sqref="G72 E28:E35 E64 E88:E94 E53 E37:E51 E55:E58 E61:E62 E65:E8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C8508B1F-0A16-4550-8178-9036195A197B}">
            <xm:f>CALCS!$I$30</xm:f>
            <x14:dxf>
              <fill>
                <patternFill>
                  <bgColor theme="8" tint="0.39994506668294322"/>
                </patternFill>
              </fill>
            </x14:dxf>
          </x14:cfRule>
          <xm:sqref>G15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theme="4"/>
  </sheetPr>
  <dimension ref="B1:W179"/>
  <sheetViews>
    <sheetView showGridLines="0" zoomScaleSheetLayoutView="85" workbookViewId="0">
      <pane ySplit="4" topLeftCell="A5" activePane="bottomLeft" state="frozen"/>
      <selection pane="bottomLeft" activeCell="C24" sqref="C24"/>
    </sheetView>
  </sheetViews>
  <sheetFormatPr defaultColWidth="9.140625" defaultRowHeight="12" x14ac:dyDescent="0.2"/>
  <cols>
    <col min="1" max="1" width="1.85546875" style="8" customWidth="1"/>
    <col min="2" max="2" width="4.140625" style="18" customWidth="1"/>
    <col min="3" max="3" width="38.42578125" style="8" customWidth="1"/>
    <col min="4" max="4" width="13" style="8" customWidth="1"/>
    <col min="5" max="5" width="9.85546875" style="8" customWidth="1"/>
    <col min="6" max="6" width="2.85546875" style="8" customWidth="1"/>
    <col min="7" max="7" width="24.28515625" style="10" customWidth="1"/>
    <col min="8" max="8" width="2.28515625" style="10" customWidth="1"/>
    <col min="9" max="9" width="0" style="10" hidden="1" customWidth="1"/>
    <col min="10" max="17" width="9.140625" style="10"/>
    <col min="18" max="18" width="2.85546875" style="10" customWidth="1"/>
    <col min="19" max="19" width="21.5703125" style="8" customWidth="1"/>
    <col min="20" max="20" width="2.85546875" style="8" customWidth="1"/>
    <col min="21" max="21" width="13.42578125" style="8" customWidth="1"/>
    <col min="22" max="22" width="2.85546875" style="8" customWidth="1"/>
    <col min="23" max="16384" width="9.140625" style="8"/>
  </cols>
  <sheetData>
    <row r="1" spans="2:22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s="7" customFormat="1" ht="12.75" x14ac:dyDescent="0.25">
      <c r="B2" s="11" t="s">
        <v>0</v>
      </c>
      <c r="C2" s="27" t="s">
        <v>23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s="7" customFormat="1" x14ac:dyDescent="0.25">
      <c r="B3" s="15"/>
    </row>
    <row r="4" spans="2:22" ht="12.75" x14ac:dyDescent="0.2">
      <c r="B4" s="16"/>
      <c r="C4" s="39" t="s">
        <v>4</v>
      </c>
      <c r="D4" s="39" t="s">
        <v>1</v>
      </c>
      <c r="E4" s="39" t="s">
        <v>37</v>
      </c>
      <c r="F4" s="39"/>
      <c r="G4" s="39" t="s">
        <v>42</v>
      </c>
      <c r="H4" s="39"/>
      <c r="I4" s="39" t="s">
        <v>538</v>
      </c>
      <c r="J4" s="39" t="s">
        <v>43</v>
      </c>
      <c r="K4" s="39"/>
      <c r="L4" s="39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127" customFormat="1" ht="12.75" hidden="1" x14ac:dyDescent="0.2"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2:22" s="127" customFormat="1" ht="12.75" x14ac:dyDescent="0.2">
      <c r="B6" s="14" t="s">
        <v>101</v>
      </c>
      <c r="C6" s="5" t="s">
        <v>90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s="127" customFormat="1" ht="12.75" x14ac:dyDescent="0.2"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2:22" s="127" customFormat="1" ht="12.75" x14ac:dyDescent="0.2">
      <c r="B8" s="124"/>
      <c r="C8" s="130" t="s">
        <v>91</v>
      </c>
      <c r="D8" s="130"/>
      <c r="E8" s="130">
        <f>INPUT!E9</f>
        <v>2019</v>
      </c>
      <c r="F8" s="125"/>
      <c r="G8" s="125"/>
      <c r="H8" s="125"/>
      <c r="I8" s="125"/>
      <c r="J8" s="125"/>
      <c r="K8" s="125"/>
      <c r="L8" s="125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2:22" s="127" customFormat="1" ht="12.75" x14ac:dyDescent="0.2">
      <c r="B9" s="124"/>
      <c r="C9" s="130" t="s">
        <v>93</v>
      </c>
      <c r="D9" s="130"/>
      <c r="E9" s="130" t="str">
        <f>INPUT!G9</f>
        <v>Desember</v>
      </c>
      <c r="F9" s="125"/>
      <c r="G9" s="125"/>
      <c r="H9" s="125"/>
      <c r="I9" s="125"/>
      <c r="J9" s="125"/>
      <c r="K9" s="125"/>
      <c r="L9" s="125"/>
      <c r="M9" s="126"/>
      <c r="N9" s="126"/>
      <c r="O9" s="126"/>
      <c r="P9" s="126"/>
      <c r="Q9" s="126"/>
      <c r="R9" s="126"/>
      <c r="S9" s="126"/>
      <c r="T9" s="126"/>
      <c r="U9" s="126"/>
      <c r="V9" s="126"/>
    </row>
    <row r="10" spans="2:22" s="127" customFormat="1" ht="12.75" x14ac:dyDescent="0.2">
      <c r="B10" s="124"/>
      <c r="C10" s="131" t="s">
        <v>92</v>
      </c>
      <c r="D10" s="131"/>
      <c r="E10" s="132" t="s">
        <v>391</v>
      </c>
      <c r="F10" s="131" t="s">
        <v>392</v>
      </c>
      <c r="G10" s="132" t="s">
        <v>393</v>
      </c>
      <c r="H10" s="132"/>
      <c r="I10" s="131" t="s">
        <v>130</v>
      </c>
      <c r="J10" s="132" t="s">
        <v>394</v>
      </c>
      <c r="K10" s="131" t="s">
        <v>395</v>
      </c>
      <c r="L10" s="132" t="s">
        <v>396</v>
      </c>
      <c r="M10" s="131" t="s">
        <v>386</v>
      </c>
      <c r="N10" s="132" t="s">
        <v>131</v>
      </c>
      <c r="O10" s="131" t="s">
        <v>397</v>
      </c>
      <c r="P10" s="132" t="s">
        <v>132</v>
      </c>
      <c r="Q10" s="131" t="s">
        <v>398</v>
      </c>
      <c r="R10" s="126"/>
      <c r="S10" s="126"/>
      <c r="T10" s="126"/>
      <c r="U10" s="126"/>
      <c r="V10" s="126"/>
    </row>
    <row r="11" spans="2:22" s="127" customFormat="1" ht="12.75" x14ac:dyDescent="0.2">
      <c r="B11" s="124"/>
      <c r="C11" s="131" t="s">
        <v>129</v>
      </c>
      <c r="D11" s="131"/>
      <c r="E11" s="174">
        <v>1</v>
      </c>
      <c r="F11" s="175">
        <v>2</v>
      </c>
      <c r="G11" s="174">
        <v>3</v>
      </c>
      <c r="H11" s="174"/>
      <c r="I11" s="175">
        <v>4</v>
      </c>
      <c r="J11" s="174">
        <v>5</v>
      </c>
      <c r="K11" s="175">
        <v>6</v>
      </c>
      <c r="L11" s="174">
        <v>7</v>
      </c>
      <c r="M11" s="175">
        <v>8</v>
      </c>
      <c r="N11" s="174">
        <v>9</v>
      </c>
      <c r="O11" s="175">
        <v>10</v>
      </c>
      <c r="P11" s="174">
        <v>11</v>
      </c>
      <c r="Q11" s="175">
        <v>12</v>
      </c>
      <c r="R11" s="126"/>
      <c r="S11" s="126"/>
      <c r="T11" s="126"/>
      <c r="U11" s="126"/>
      <c r="V11" s="126"/>
    </row>
    <row r="12" spans="2:22" s="127" customFormat="1" ht="12.75" x14ac:dyDescent="0.2">
      <c r="B12" s="124"/>
      <c r="C12" s="172" t="s">
        <v>94</v>
      </c>
      <c r="D12" s="172"/>
      <c r="E12" s="172" t="str">
        <f>E10&amp;" - "&amp;E9</f>
        <v>Januari - Desember</v>
      </c>
      <c r="F12" s="173"/>
      <c r="G12" s="173"/>
      <c r="H12" s="173"/>
      <c r="I12" s="125"/>
      <c r="J12" s="125"/>
      <c r="K12" s="125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2:22" s="127" customFormat="1" ht="12.75" x14ac:dyDescent="0.2">
      <c r="B13" s="124"/>
      <c r="C13" s="172" t="s">
        <v>127</v>
      </c>
      <c r="D13" s="172" t="s">
        <v>128</v>
      </c>
      <c r="E13" s="172"/>
      <c r="F13" s="173"/>
      <c r="G13" s="173">
        <f>IF(E9=E10,E11,IF(E9=F10,F11,IF(E9=G10,G11,IF(E9=I10,I11,IF(E9=J10,J11,IF(E9=K10,K11,IF(E9=L10,L11,IF(E9=M10,M11,IF(E9=N10,N11,IF(E9=O10,O11,IF(E9=P10,P11,IF(E9=Q10,Q11,FALSE))))))))))))</f>
        <v>12</v>
      </c>
      <c r="H13" s="173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2:22" s="129" customFormat="1" x14ac:dyDescent="0.2">
      <c r="B14" s="128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2:22" ht="12.75" x14ac:dyDescent="0.2">
      <c r="B15" s="14">
        <f>ROUNDDOWN(MAX(B$1:B14)+1,0)</f>
        <v>1</v>
      </c>
      <c r="C15" s="5" t="str">
        <f>INPUT!$C$12</f>
        <v>KATEGORI PDAM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x14ac:dyDescent="0.2"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23" ht="12.75" x14ac:dyDescent="0.2">
      <c r="B17" s="57"/>
      <c r="C17" s="97" t="s">
        <v>56</v>
      </c>
      <c r="D17" s="84"/>
      <c r="E17" s="40"/>
      <c r="F17" s="40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40"/>
      <c r="S17" s="41"/>
      <c r="T17" s="40"/>
      <c r="U17" s="59"/>
      <c r="V17" s="40"/>
      <c r="W17" s="40"/>
    </row>
    <row r="18" spans="2:23" ht="12.75" x14ac:dyDescent="0.2">
      <c r="B18" s="57"/>
      <c r="C18" s="96" t="s">
        <v>58</v>
      </c>
      <c r="D18" s="96" t="s">
        <v>57</v>
      </c>
      <c r="E18" s="98"/>
      <c r="F18" s="96"/>
      <c r="G18" s="99">
        <v>3.5</v>
      </c>
      <c r="H18" s="9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0"/>
      <c r="U18" s="59"/>
      <c r="V18" s="40"/>
      <c r="W18" s="40"/>
    </row>
    <row r="19" spans="2:23" x14ac:dyDescent="0.2">
      <c r="B19" s="57"/>
      <c r="C19" s="96" t="s">
        <v>59</v>
      </c>
      <c r="D19" s="96" t="s">
        <v>57</v>
      </c>
      <c r="E19" s="96"/>
      <c r="F19" s="96"/>
      <c r="G19" s="100">
        <v>2.8</v>
      </c>
      <c r="H19" s="100"/>
      <c r="I19" s="62"/>
      <c r="J19" s="62"/>
      <c r="K19" s="62"/>
      <c r="L19" s="62"/>
      <c r="M19" s="62"/>
      <c r="N19" s="62"/>
      <c r="O19" s="62"/>
      <c r="P19" s="62"/>
      <c r="Q19" s="62"/>
      <c r="R19" s="40"/>
      <c r="S19" s="40"/>
      <c r="T19" s="40"/>
      <c r="U19" s="59"/>
      <c r="V19" s="40"/>
      <c r="W19" s="40"/>
    </row>
    <row r="20" spans="2:23" x14ac:dyDescent="0.2">
      <c r="B20" s="57"/>
      <c r="C20" s="96" t="s">
        <v>60</v>
      </c>
      <c r="D20" s="96" t="s">
        <v>57</v>
      </c>
      <c r="E20" s="96"/>
      <c r="F20" s="96"/>
      <c r="G20" s="96">
        <v>2.2000000000000002</v>
      </c>
      <c r="H20" s="9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2:23" x14ac:dyDescent="0.2">
      <c r="B21" s="5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2:23" x14ac:dyDescent="0.2">
      <c r="B22" s="57"/>
      <c r="C22" s="97" t="s">
        <v>61</v>
      </c>
      <c r="D22" s="96"/>
      <c r="E22" s="96"/>
      <c r="F22" s="96"/>
      <c r="G22" s="96"/>
      <c r="H22" s="9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2:23" x14ac:dyDescent="0.2">
      <c r="B23" s="57"/>
      <c r="C23" s="96" t="s">
        <v>58</v>
      </c>
      <c r="D23" s="96" t="s">
        <v>57</v>
      </c>
      <c r="E23" s="96"/>
      <c r="F23" s="96"/>
      <c r="G23" s="96">
        <v>1</v>
      </c>
      <c r="H23" s="9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2:23" x14ac:dyDescent="0.2">
      <c r="B24" s="57"/>
      <c r="C24" s="96" t="s">
        <v>60</v>
      </c>
      <c r="D24" s="96" t="s">
        <v>57</v>
      </c>
      <c r="E24" s="96"/>
      <c r="F24" s="96"/>
      <c r="G24" s="96">
        <v>0.7</v>
      </c>
      <c r="H24" s="9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2:23" x14ac:dyDescent="0.2">
      <c r="B25" s="5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2:23" x14ac:dyDescent="0.2">
      <c r="B26" s="57"/>
      <c r="C26" s="97" t="s">
        <v>62</v>
      </c>
      <c r="D26" s="96"/>
      <c r="E26" s="96"/>
      <c r="F26" s="96"/>
      <c r="G26" s="96"/>
      <c r="H26" s="9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2:23" x14ac:dyDescent="0.2">
      <c r="B27" s="57"/>
      <c r="C27" s="96" t="s">
        <v>58</v>
      </c>
      <c r="D27" s="96" t="s">
        <v>57</v>
      </c>
      <c r="E27" s="96"/>
      <c r="F27" s="96"/>
      <c r="G27" s="96">
        <v>1</v>
      </c>
      <c r="H27" s="9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2:23" x14ac:dyDescent="0.2">
      <c r="B28" s="57"/>
      <c r="C28" s="96" t="s">
        <v>60</v>
      </c>
      <c r="D28" s="96" t="s">
        <v>57</v>
      </c>
      <c r="E28" s="96"/>
      <c r="F28" s="96"/>
      <c r="G28" s="96">
        <v>0.7</v>
      </c>
      <c r="H28" s="9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2:23" x14ac:dyDescent="0.2">
      <c r="B29" s="57"/>
      <c r="C29" s="101"/>
      <c r="D29" s="101"/>
      <c r="E29" s="101"/>
      <c r="F29" s="101"/>
      <c r="G29" s="101"/>
      <c r="H29" s="10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2:23" x14ac:dyDescent="0.2">
      <c r="B30" s="57"/>
      <c r="C30" s="79" t="str">
        <f>INPUT!C15</f>
        <v>Nilai Kinerja Total dari BPPSPAM</v>
      </c>
      <c r="D30" s="79" t="str">
        <f>INPUT!D15</f>
        <v>nilai</v>
      </c>
      <c r="E30" s="79">
        <f>INPUT!E15</f>
        <v>2019</v>
      </c>
      <c r="F30" s="79"/>
      <c r="G30" s="79">
        <f>INPUT!G15</f>
        <v>2.81</v>
      </c>
      <c r="H30" s="79"/>
      <c r="I30" s="40">
        <f>SUM(INPUT!G16:G19)</f>
        <v>2.8099999999999996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2:23" x14ac:dyDescent="0.2">
      <c r="B31" s="57"/>
      <c r="C31" s="79" t="str">
        <f>INPUT!C16</f>
        <v>Nilai Aspek Keuangan dari BPPSPAM</v>
      </c>
      <c r="D31" s="79" t="str">
        <f>INPUT!D16</f>
        <v>nilai</v>
      </c>
      <c r="E31" s="79">
        <f>INPUT!E16</f>
        <v>2019</v>
      </c>
      <c r="F31" s="79"/>
      <c r="G31" s="79">
        <f>INPUT!G16</f>
        <v>0.66</v>
      </c>
      <c r="H31" s="7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2:23" x14ac:dyDescent="0.2">
      <c r="B32" s="57"/>
      <c r="C32" s="79" t="str">
        <f>INPUT!C18</f>
        <v>Nilai Aspek Operasional dari BPPSPAM</v>
      </c>
      <c r="D32" s="79" t="str">
        <f>INPUT!D18</f>
        <v>nilai</v>
      </c>
      <c r="E32" s="79">
        <f>INPUT!E18</f>
        <v>2019</v>
      </c>
      <c r="F32" s="79"/>
      <c r="G32" s="79">
        <f>INPUT!G18</f>
        <v>1</v>
      </c>
      <c r="H32" s="7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2:23" x14ac:dyDescent="0.2">
      <c r="B33" s="57"/>
      <c r="C33" s="101"/>
      <c r="D33" s="101"/>
      <c r="E33" s="101"/>
      <c r="F33" s="101"/>
      <c r="G33" s="101"/>
      <c r="H33" s="10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2:23" x14ac:dyDescent="0.2">
      <c r="B34" s="57"/>
      <c r="C34" s="101" t="s">
        <v>63</v>
      </c>
      <c r="D34" s="101" t="s">
        <v>64</v>
      </c>
      <c r="E34" s="101">
        <f>MAX(E30:E32)</f>
        <v>2019</v>
      </c>
      <c r="F34" s="101"/>
      <c r="G34" s="102" t="str">
        <f>IF(OR(G30="",G31="",G32=""),"",IF(AND(G30&gt;=G18,G31&gt;=G23,G32&gt;=G27,G59&gt;G62),C37,IF(AND(G30&gt;=G18,OR(G59&lt;G62,G59&gt;G62)),C38,IF(AND(G30&gt;=G19,G30&lt;G18,G59&gt;=G63),C38,IF(AND(G30&gt;=G19,GH31&gt;G24,G32&gt;G28),C38,IF(AND(G30&gt;=G19,G30&lt;G18,G59&lt;G63),C39,IF(AND(G30&gt;=G20,G30&lt;G19,G31&gt;=G24,G32&gt;=G28,G59&gt;G62),C39,IF(AND(G30&gt;G20,G30&lt;G19,OR(G31&lt;G24,G32&lt;G28),G59&gt;G62),C40,IF(AND(G30&gt;G20,G30&lt;G19,G59&lt;G62),C40,IF(AND(G30&lt;=G20,G59&gt;G62),C40,IF(AND(G30&lt;=G20,G59&lt;G62),C41)))))))))))</f>
        <v>Potensi untuk Sehat</v>
      </c>
      <c r="H34" s="102"/>
      <c r="I34" s="40"/>
      <c r="J34" s="84" t="s">
        <v>65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2:23" x14ac:dyDescent="0.2">
      <c r="B35" s="57"/>
      <c r="C35" s="101"/>
      <c r="D35" s="101"/>
      <c r="E35" s="101"/>
      <c r="F35" s="101"/>
      <c r="G35" s="293"/>
      <c r="H35" s="293"/>
      <c r="I35" s="40"/>
      <c r="J35" s="84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2:23" x14ac:dyDescent="0.2">
      <c r="B36" s="57"/>
      <c r="C36" s="97" t="s">
        <v>117</v>
      </c>
      <c r="D36" s="101"/>
      <c r="E36" s="101"/>
      <c r="F36" s="101"/>
      <c r="G36" s="102"/>
      <c r="H36" s="102"/>
      <c r="I36" s="40"/>
      <c r="J36" s="84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2:23" x14ac:dyDescent="0.2">
      <c r="B37" s="57"/>
      <c r="C37" s="96" t="s">
        <v>290</v>
      </c>
      <c r="D37" s="101"/>
      <c r="E37" s="101"/>
      <c r="F37" s="101"/>
      <c r="G37" s="102"/>
      <c r="H37" s="102"/>
      <c r="I37" s="40"/>
      <c r="J37" s="84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2:23" x14ac:dyDescent="0.2">
      <c r="B38" s="57"/>
      <c r="C38" s="96" t="s">
        <v>170</v>
      </c>
      <c r="D38" s="101"/>
      <c r="E38" s="101"/>
      <c r="F38" s="101"/>
      <c r="G38" s="102"/>
      <c r="H38" s="102"/>
      <c r="I38" s="40"/>
      <c r="J38" s="84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2:23" x14ac:dyDescent="0.2">
      <c r="B39" s="57"/>
      <c r="C39" s="96" t="s">
        <v>291</v>
      </c>
      <c r="D39" s="101"/>
      <c r="E39" s="101"/>
      <c r="F39" s="101"/>
      <c r="G39" s="102"/>
      <c r="H39" s="102"/>
      <c r="I39" s="40"/>
      <c r="J39" s="84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2:23" x14ac:dyDescent="0.2">
      <c r="B40" s="57"/>
      <c r="C40" s="96" t="s">
        <v>292</v>
      </c>
      <c r="D40" s="101"/>
      <c r="E40" s="101"/>
      <c r="F40" s="101"/>
      <c r="G40" s="102"/>
      <c r="H40" s="102"/>
      <c r="I40" s="40"/>
      <c r="J40" s="84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2:23" x14ac:dyDescent="0.2">
      <c r="B41" s="57"/>
      <c r="C41" s="96" t="s">
        <v>172</v>
      </c>
      <c r="D41" s="101"/>
      <c r="E41" s="101"/>
      <c r="F41" s="101"/>
      <c r="G41" s="102"/>
      <c r="H41" s="102"/>
      <c r="I41" s="40"/>
      <c r="J41" s="84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2:23" x14ac:dyDescent="0.2">
      <c r="B42" s="57"/>
      <c r="C42" s="101"/>
      <c r="D42" s="101"/>
      <c r="E42" s="101"/>
      <c r="F42" s="101"/>
      <c r="G42" s="102"/>
      <c r="H42" s="102"/>
      <c r="I42" s="40"/>
      <c r="J42" s="84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2:23" x14ac:dyDescent="0.2">
      <c r="B43" s="57"/>
      <c r="C43" s="101" t="s">
        <v>114</v>
      </c>
      <c r="D43" s="101" t="s">
        <v>115</v>
      </c>
      <c r="E43" s="101">
        <f>E34</f>
        <v>2019</v>
      </c>
      <c r="F43" s="101"/>
      <c r="G43" s="102" t="str">
        <f>IF(AND(G34=C37,G165=C166),C47,IF(AND(G34=C38,G165=C166),C48,IF(AND(OR(G34=C37,G34=C38),OR(G165=C167,G165=C168)),C49,IF(G34=C39,C50,IF(G34=C40,C51,IF(G34=C41,C52))))))</f>
        <v>Kelompok : 3</v>
      </c>
      <c r="H43" s="102"/>
      <c r="I43" s="40"/>
      <c r="J43" s="84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2:23" x14ac:dyDescent="0.2">
      <c r="B44" s="57"/>
      <c r="C44" s="101" t="s">
        <v>120</v>
      </c>
      <c r="D44" s="101" t="s">
        <v>119</v>
      </c>
      <c r="E44" s="101">
        <f>E43</f>
        <v>2019</v>
      </c>
      <c r="F44" s="101"/>
      <c r="G44" s="102" t="str">
        <f>IF(G43=C47,G47,IF(G43=C48,G48,IF(G43=C49,G49,IF(G43=C50,G50,IF(G43=C51,G51,IF(G43=C52,G52))))))</f>
        <v xml:space="preserve">Banpro Pendamping, Hibah Berbasis Kinerja, Hibah Inovasi, Banpro Stimulan, Program TA &amp; CB </v>
      </c>
      <c r="H44" s="102"/>
      <c r="I44" s="40"/>
      <c r="J44" s="84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2:23" x14ac:dyDescent="0.2">
      <c r="B45" s="57"/>
      <c r="C45" s="101"/>
      <c r="D45" s="101"/>
      <c r="E45" s="101"/>
      <c r="F45" s="101"/>
      <c r="G45" s="102"/>
      <c r="H45" s="102"/>
      <c r="I45" s="40"/>
      <c r="J45" s="84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2:23" x14ac:dyDescent="0.2">
      <c r="B46" s="57"/>
      <c r="C46" s="97" t="s">
        <v>118</v>
      </c>
      <c r="D46" s="101"/>
      <c r="E46" s="101"/>
      <c r="F46" s="101"/>
      <c r="G46" s="102"/>
      <c r="H46" s="102"/>
      <c r="I46" s="40"/>
      <c r="J46" s="84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2:23" x14ac:dyDescent="0.2">
      <c r="B47" s="57"/>
      <c r="C47" s="211" t="s">
        <v>377</v>
      </c>
      <c r="D47" s="101"/>
      <c r="E47" s="101"/>
      <c r="F47" s="101"/>
      <c r="G47" s="168" t="s">
        <v>418</v>
      </c>
      <c r="H47" s="168"/>
      <c r="I47" s="40"/>
      <c r="J47" s="84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2:23" x14ac:dyDescent="0.2">
      <c r="B48" s="57"/>
      <c r="C48" s="211" t="s">
        <v>378</v>
      </c>
      <c r="D48" s="101"/>
      <c r="E48" s="101"/>
      <c r="F48" s="101"/>
      <c r="G48" s="168" t="s">
        <v>419</v>
      </c>
      <c r="H48" s="168"/>
      <c r="I48" s="40"/>
      <c r="J48" s="84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2:23" x14ac:dyDescent="0.2">
      <c r="B49" s="57"/>
      <c r="C49" s="211" t="s">
        <v>379</v>
      </c>
      <c r="D49" s="101"/>
      <c r="E49" s="101"/>
      <c r="F49" s="101"/>
      <c r="G49" s="168" t="s">
        <v>419</v>
      </c>
      <c r="H49" s="168"/>
      <c r="I49" s="40"/>
      <c r="J49" s="84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2:23" x14ac:dyDescent="0.2">
      <c r="B50" s="57"/>
      <c r="C50" s="211" t="s">
        <v>380</v>
      </c>
      <c r="D50" s="101"/>
      <c r="E50" s="101"/>
      <c r="F50" s="101"/>
      <c r="G50" s="168" t="s">
        <v>420</v>
      </c>
      <c r="H50" s="168"/>
      <c r="I50" s="40"/>
      <c r="J50" s="84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2:23" x14ac:dyDescent="0.2">
      <c r="B51" s="57"/>
      <c r="C51" s="211" t="s">
        <v>381</v>
      </c>
      <c r="D51" s="101"/>
      <c r="E51" s="101"/>
      <c r="F51" s="101"/>
      <c r="G51" s="168" t="s">
        <v>421</v>
      </c>
      <c r="H51" s="168"/>
      <c r="I51" s="40"/>
      <c r="J51" s="8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2:23" x14ac:dyDescent="0.2">
      <c r="B52" s="57"/>
      <c r="C52" s="211" t="s">
        <v>382</v>
      </c>
      <c r="D52" s="101"/>
      <c r="E52" s="101"/>
      <c r="F52" s="101"/>
      <c r="G52" s="168" t="s">
        <v>422</v>
      </c>
      <c r="H52" s="168"/>
      <c r="I52" s="40"/>
      <c r="J52" s="8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2:23" x14ac:dyDescent="0.2">
      <c r="B53" s="20"/>
      <c r="C53" s="91"/>
      <c r="D53" s="91"/>
      <c r="E53" s="91"/>
      <c r="F53" s="91"/>
      <c r="G53" s="91"/>
      <c r="H53" s="91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23" ht="12.75" x14ac:dyDescent="0.2">
      <c r="B54" s="14">
        <f>ROUNDDOWN(MAX(B$1:B53)+1,0)</f>
        <v>2</v>
      </c>
      <c r="C54" s="5" t="str">
        <f>INPUT!$C$25</f>
        <v>CAKUPAN PELAYANAN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3" x14ac:dyDescent="0.2"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2:23" x14ac:dyDescent="0.2">
      <c r="C56" s="78" t="str">
        <f>INPUT!C29</f>
        <v>Jumlah penduduk di wilayah pelayanan teknis</v>
      </c>
      <c r="D56" s="78" t="str">
        <f>INPUT!D29</f>
        <v>jiwa</v>
      </c>
      <c r="E56" s="78">
        <f>INPUT!E29</f>
        <v>2019</v>
      </c>
      <c r="F56" s="78"/>
      <c r="G56" s="113">
        <f>INPUT!G29</f>
        <v>1307012</v>
      </c>
      <c r="H56" s="113"/>
      <c r="I56" s="323" t="s">
        <v>539</v>
      </c>
      <c r="J56" s="8"/>
      <c r="K56" s="8"/>
      <c r="L56" s="8"/>
      <c r="M56" s="8"/>
      <c r="N56" s="8"/>
      <c r="O56" s="8"/>
      <c r="P56" s="8"/>
      <c r="Q56" s="8"/>
      <c r="R56" s="8"/>
    </row>
    <row r="57" spans="2:23" s="232" customFormat="1" x14ac:dyDescent="0.2">
      <c r="B57" s="312"/>
      <c r="C57" s="232" t="s">
        <v>499</v>
      </c>
      <c r="D57" s="232" t="str">
        <f>INPUT!D30</f>
        <v>jiwa</v>
      </c>
      <c r="E57" s="232">
        <f>INPUT!E30</f>
        <v>2019</v>
      </c>
      <c r="G57" s="313">
        <f>G58*G66</f>
        <v>102365.5</v>
      </c>
      <c r="H57" s="313"/>
      <c r="I57" s="323" t="s">
        <v>539</v>
      </c>
    </row>
    <row r="58" spans="2:23" s="232" customFormat="1" x14ac:dyDescent="0.2">
      <c r="B58" s="312"/>
      <c r="C58" s="232" t="str">
        <f>INPUT!C30</f>
        <v>Jumlah jiwa per keluarga (data BPS)</v>
      </c>
      <c r="D58" s="232" t="str">
        <f>INPUT!D30</f>
        <v>jiwa</v>
      </c>
      <c r="E58" s="232">
        <f>INPUT!E30</f>
        <v>2019</v>
      </c>
      <c r="G58" s="314">
        <f>INPUT!G30</f>
        <v>4.25</v>
      </c>
      <c r="H58" s="314"/>
      <c r="I58" s="323" t="s">
        <v>539</v>
      </c>
    </row>
    <row r="59" spans="2:23" x14ac:dyDescent="0.2">
      <c r="B59" s="20"/>
      <c r="C59" s="64" t="s">
        <v>191</v>
      </c>
      <c r="D59" s="64" t="s">
        <v>30</v>
      </c>
      <c r="E59" s="64">
        <f>MAX(E56:E58)</f>
        <v>2019</v>
      </c>
      <c r="F59" s="64"/>
      <c r="G59" s="70">
        <f>G57/G56</f>
        <v>7.8320244955669874E-2</v>
      </c>
      <c r="H59" s="70"/>
      <c r="I59" s="323" t="s">
        <v>539</v>
      </c>
      <c r="J59" s="8"/>
      <c r="K59" s="8"/>
      <c r="L59" s="8"/>
      <c r="M59" s="8"/>
      <c r="N59" s="8"/>
      <c r="O59" s="8"/>
      <c r="P59" s="8"/>
      <c r="Q59" s="8"/>
      <c r="R59" s="8"/>
    </row>
    <row r="60" spans="2:23" x14ac:dyDescent="0.2">
      <c r="B60" s="2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2:23" x14ac:dyDescent="0.2">
      <c r="B61" s="20"/>
      <c r="C61" s="95" t="s">
        <v>44</v>
      </c>
      <c r="D61" s="89"/>
      <c r="E61" s="89"/>
      <c r="F61" s="89"/>
      <c r="G61" s="93"/>
      <c r="H61" s="93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2:23" x14ac:dyDescent="0.2">
      <c r="B62" s="20"/>
      <c r="C62" s="89" t="s">
        <v>45</v>
      </c>
      <c r="D62" s="89" t="s">
        <v>30</v>
      </c>
      <c r="E62" s="89"/>
      <c r="F62" s="89"/>
      <c r="G62" s="94">
        <v>0.75</v>
      </c>
      <c r="H62" s="94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23" x14ac:dyDescent="0.2">
      <c r="B63" s="20"/>
      <c r="C63" s="89" t="s">
        <v>47</v>
      </c>
      <c r="D63" s="89" t="s">
        <v>30</v>
      </c>
      <c r="E63" s="89"/>
      <c r="F63" s="89"/>
      <c r="G63" s="94">
        <v>0.5</v>
      </c>
      <c r="H63" s="94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2:23" x14ac:dyDescent="0.2">
      <c r="B64" s="20"/>
      <c r="C64" s="89" t="s">
        <v>46</v>
      </c>
      <c r="D64" s="89" t="s">
        <v>30</v>
      </c>
      <c r="E64" s="89"/>
      <c r="F64" s="89"/>
      <c r="G64" s="94">
        <v>0.25</v>
      </c>
      <c r="H64" s="94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2:23" x14ac:dyDescent="0.2">
      <c r="B65" s="20"/>
      <c r="G65" s="69"/>
      <c r="H65" s="69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2:23" x14ac:dyDescent="0.2">
      <c r="B66" s="20"/>
      <c r="C66" s="78" t="s">
        <v>95</v>
      </c>
      <c r="D66" s="78" t="s">
        <v>29</v>
      </c>
      <c r="E66" s="78">
        <f>INPUT!E32</f>
        <v>2019</v>
      </c>
      <c r="F66" s="78"/>
      <c r="G66" s="113">
        <f>INPUT!G32</f>
        <v>24086</v>
      </c>
      <c r="H66" s="113"/>
      <c r="I66" s="323" t="s">
        <v>539</v>
      </c>
      <c r="J66" s="8"/>
      <c r="K66" s="8"/>
      <c r="L66" s="8"/>
      <c r="M66" s="8"/>
      <c r="N66" s="8"/>
      <c r="O66" s="8"/>
      <c r="P66" s="8"/>
      <c r="Q66" s="8"/>
      <c r="R66" s="8"/>
    </row>
    <row r="67" spans="2:23" x14ac:dyDescent="0.2">
      <c r="B67" s="20"/>
      <c r="G67" s="71"/>
      <c r="H67" s="71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2:23" x14ac:dyDescent="0.2">
      <c r="B68" s="20"/>
      <c r="C68" s="78" t="s">
        <v>96</v>
      </c>
      <c r="D68" s="78" t="s">
        <v>29</v>
      </c>
      <c r="E68" s="78">
        <f>INPUT!E34</f>
        <v>2019</v>
      </c>
      <c r="F68" s="78"/>
      <c r="G68" s="113">
        <f>INPUT!G34</f>
        <v>21443</v>
      </c>
      <c r="H68" s="113"/>
      <c r="I68" s="323" t="s">
        <v>539</v>
      </c>
      <c r="J68" s="8"/>
      <c r="K68" s="8"/>
      <c r="L68" s="8"/>
      <c r="M68" s="8"/>
      <c r="N68" s="8"/>
      <c r="O68" s="8"/>
      <c r="P68" s="8"/>
      <c r="Q68" s="8"/>
      <c r="R68" s="8"/>
    </row>
    <row r="69" spans="2:23" x14ac:dyDescent="0.2">
      <c r="B69" s="2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2:23" ht="12.75" x14ac:dyDescent="0.2">
      <c r="B70" s="14">
        <f>ROUNDDOWN(MAX(B$1:B69)+1,0)</f>
        <v>3</v>
      </c>
      <c r="C70" s="5" t="str">
        <f>INPUT!$C$36</f>
        <v>OPERASIONAL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2:23" x14ac:dyDescent="0.2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2:23" ht="12.75" x14ac:dyDescent="0.2">
      <c r="B72" s="57"/>
      <c r="C72" s="79" t="str">
        <f>INPUT!C42</f>
        <v>Volume air yang diproduksi (kumulatif selama periode laporan)</v>
      </c>
      <c r="D72" s="79" t="str">
        <f>INPUT!D42</f>
        <v>m3</v>
      </c>
      <c r="E72" s="79">
        <f>INPUT!E42</f>
        <v>2019</v>
      </c>
      <c r="F72" s="79"/>
      <c r="G72" s="114">
        <f>INPUT!G42</f>
        <v>12882456</v>
      </c>
      <c r="H72" s="114"/>
      <c r="I72" s="323" t="s">
        <v>539</v>
      </c>
      <c r="J72" s="66"/>
      <c r="K72" s="66"/>
      <c r="L72" s="66"/>
      <c r="M72" s="66"/>
      <c r="N72" s="66"/>
      <c r="O72" s="66"/>
      <c r="P72" s="66"/>
      <c r="Q72" s="66"/>
      <c r="R72" s="40"/>
      <c r="S72" s="41"/>
      <c r="T72" s="40"/>
      <c r="U72" s="59"/>
      <c r="V72" s="40"/>
      <c r="W72" s="40"/>
    </row>
    <row r="73" spans="2:23" ht="12.75" x14ac:dyDescent="0.2">
      <c r="B73" s="57"/>
      <c r="C73" s="78" t="str">
        <f>INPUT!C44</f>
        <v>Volume air yang didistribusikan (kumulatif selama periode laporan)</v>
      </c>
      <c r="D73" s="78" t="str">
        <f>INPUT!D44</f>
        <v>m3</v>
      </c>
      <c r="E73" s="78">
        <f>INPUT!E44</f>
        <v>2019</v>
      </c>
      <c r="F73" s="78"/>
      <c r="G73" s="113">
        <f>INPUT!G44</f>
        <v>9201025</v>
      </c>
      <c r="H73" s="113"/>
      <c r="I73" s="323" t="s">
        <v>539</v>
      </c>
      <c r="J73" s="40"/>
      <c r="K73" s="40"/>
      <c r="L73" s="40"/>
      <c r="M73" s="40"/>
      <c r="N73" s="40"/>
      <c r="O73" s="40"/>
      <c r="P73" s="40"/>
      <c r="Q73" s="40"/>
      <c r="R73" s="40"/>
      <c r="S73" s="41"/>
      <c r="T73" s="40"/>
      <c r="U73" s="59"/>
      <c r="V73" s="40"/>
      <c r="W73" s="40"/>
    </row>
    <row r="74" spans="2:23" x14ac:dyDescent="0.2">
      <c r="B74" s="57"/>
      <c r="C74" s="79" t="str">
        <f>INPUT!C45</f>
        <v>Volume air yang terjual (kumulatif selama periode laporan)</v>
      </c>
      <c r="D74" s="79" t="str">
        <f>INPUT!D45</f>
        <v>m3</v>
      </c>
      <c r="E74" s="79">
        <f>INPUT!E45</f>
        <v>2019</v>
      </c>
      <c r="F74" s="79"/>
      <c r="G74" s="114">
        <f>INPUT!G45</f>
        <v>6186837</v>
      </c>
      <c r="H74" s="114"/>
      <c r="I74" s="323" t="s">
        <v>539</v>
      </c>
      <c r="J74" s="62"/>
      <c r="K74" s="62"/>
      <c r="L74" s="62"/>
      <c r="M74" s="62"/>
      <c r="N74" s="62"/>
      <c r="O74" s="62"/>
      <c r="P74" s="62"/>
      <c r="Q74" s="62"/>
      <c r="R74" s="40"/>
      <c r="S74" s="40"/>
      <c r="T74" s="40"/>
      <c r="U74" s="59"/>
      <c r="V74" s="40"/>
      <c r="W74" s="40"/>
    </row>
    <row r="75" spans="2:23" x14ac:dyDescent="0.2">
      <c r="B75" s="57"/>
      <c r="C75" s="79" t="str">
        <f>INPUT!C49</f>
        <v>Jam operasional pelayanan (rata-rata)</v>
      </c>
      <c r="D75" s="79" t="str">
        <f>INPUT!D49</f>
        <v>jam/hari</v>
      </c>
      <c r="E75" s="79">
        <f>INPUT!E49</f>
        <v>2019</v>
      </c>
      <c r="F75" s="79"/>
      <c r="G75" s="79">
        <f>INPUT!G49</f>
        <v>19</v>
      </c>
      <c r="H75" s="79"/>
      <c r="I75" s="323" t="s">
        <v>539</v>
      </c>
      <c r="J75" s="62"/>
      <c r="K75" s="62"/>
      <c r="L75" s="62"/>
      <c r="M75" s="62" t="s">
        <v>501</v>
      </c>
      <c r="N75" s="62"/>
      <c r="O75" s="62"/>
      <c r="P75" s="62"/>
      <c r="Q75" s="62"/>
      <c r="R75" s="40"/>
      <c r="S75" s="40"/>
      <c r="T75" s="40"/>
      <c r="U75" s="59"/>
      <c r="V75" s="40"/>
      <c r="W75" s="40"/>
    </row>
    <row r="76" spans="2:23" x14ac:dyDescent="0.2">
      <c r="B76" s="57"/>
      <c r="C76" s="101" t="s">
        <v>133</v>
      </c>
      <c r="D76" s="101" t="s">
        <v>173</v>
      </c>
      <c r="E76" s="101">
        <f>E75</f>
        <v>2019</v>
      </c>
      <c r="F76" s="101"/>
      <c r="G76" s="101">
        <f>G75*G13*30</f>
        <v>6840</v>
      </c>
      <c r="H76" s="101"/>
      <c r="I76" s="323" t="s">
        <v>539</v>
      </c>
      <c r="J76" s="62"/>
      <c r="K76" s="62"/>
      <c r="L76" s="62"/>
      <c r="M76" s="62"/>
      <c r="N76" s="62"/>
      <c r="O76" s="62"/>
      <c r="P76" s="62"/>
      <c r="Q76" s="62"/>
      <c r="R76" s="40"/>
      <c r="S76" s="40"/>
      <c r="T76" s="40"/>
      <c r="U76" s="59"/>
      <c r="V76" s="40"/>
      <c r="W76" s="40"/>
    </row>
    <row r="77" spans="2:23" x14ac:dyDescent="0.2">
      <c r="B77" s="57"/>
      <c r="C77" s="101" t="str">
        <f>C72</f>
        <v>Volume air yang diproduksi (kumulatif selama periode laporan)</v>
      </c>
      <c r="D77" s="101" t="s">
        <v>176</v>
      </c>
      <c r="E77" s="101">
        <f>E76</f>
        <v>2019</v>
      </c>
      <c r="F77" s="101"/>
      <c r="G77" s="218">
        <f>(G72*1000)/(G76*3600)</f>
        <v>523.16666666666663</v>
      </c>
      <c r="H77" s="218"/>
      <c r="I77" s="323" t="s">
        <v>539</v>
      </c>
      <c r="J77" s="62"/>
      <c r="K77" s="62"/>
      <c r="L77" s="62"/>
      <c r="M77" s="62"/>
      <c r="N77" s="62"/>
      <c r="O77" s="62"/>
      <c r="P77" s="62"/>
      <c r="Q77" s="62"/>
      <c r="R77" s="40"/>
      <c r="S77" s="40"/>
      <c r="T77" s="40"/>
      <c r="U77" s="59"/>
      <c r="V77" s="40"/>
      <c r="W77" s="40"/>
    </row>
    <row r="78" spans="2:23" x14ac:dyDescent="0.2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2:23" x14ac:dyDescent="0.2">
      <c r="B79" s="57"/>
      <c r="C79" s="40" t="s">
        <v>506</v>
      </c>
      <c r="D79" s="40" t="s">
        <v>31</v>
      </c>
      <c r="E79" s="40">
        <f>MAX(E72:E74)</f>
        <v>2019</v>
      </c>
      <c r="F79" s="40"/>
      <c r="G79" s="247">
        <f>(G72-G73)</f>
        <v>3681431</v>
      </c>
      <c r="H79" s="247"/>
      <c r="I79" s="323" t="s">
        <v>539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2:23" x14ac:dyDescent="0.2">
      <c r="B80" s="57"/>
      <c r="C80" s="40" t="s">
        <v>506</v>
      </c>
      <c r="D80" s="40" t="s">
        <v>176</v>
      </c>
      <c r="E80" s="40">
        <f>MAX(E72:E74)</f>
        <v>2019</v>
      </c>
      <c r="F80" s="40"/>
      <c r="G80" s="246">
        <f>(G79*1000)/(24*3600*365)</f>
        <v>116.73741121258244</v>
      </c>
      <c r="H80" s="246"/>
      <c r="I80" s="323" t="s">
        <v>539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2:23" x14ac:dyDescent="0.2">
      <c r="B81" s="57"/>
      <c r="C81" s="40" t="s">
        <v>506</v>
      </c>
      <c r="D81" s="40" t="s">
        <v>30</v>
      </c>
      <c r="E81" s="40">
        <f>E80</f>
        <v>2019</v>
      </c>
      <c r="F81" s="40"/>
      <c r="G81" s="220">
        <f>G79/G72</f>
        <v>0.28577089648123</v>
      </c>
      <c r="H81" s="220"/>
      <c r="I81" s="323" t="s">
        <v>539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2:23" x14ac:dyDescent="0.2">
      <c r="B82" s="57"/>
      <c r="C82" s="40"/>
      <c r="D82" s="40"/>
      <c r="E82" s="40"/>
      <c r="F82" s="40"/>
      <c r="G82" s="220"/>
      <c r="H82" s="22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2:23" x14ac:dyDescent="0.2">
      <c r="B83" s="57"/>
      <c r="C83" s="40" t="s">
        <v>66</v>
      </c>
      <c r="D83" s="40" t="s">
        <v>31</v>
      </c>
      <c r="E83" s="40">
        <f>MAX(E72:E74)</f>
        <v>2019</v>
      </c>
      <c r="F83" s="40"/>
      <c r="G83" s="112">
        <f>G73-G74</f>
        <v>3014188</v>
      </c>
      <c r="H83" s="112"/>
      <c r="I83" s="323" t="s">
        <v>539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2:23" x14ac:dyDescent="0.2">
      <c r="B84" s="57"/>
      <c r="C84" s="40" t="s">
        <v>509</v>
      </c>
      <c r="D84" s="40" t="s">
        <v>176</v>
      </c>
      <c r="E84" s="40">
        <f>E83</f>
        <v>2019</v>
      </c>
      <c r="F84" s="40"/>
      <c r="G84" s="246">
        <f>(G83*1000)/(24*3600*365)</f>
        <v>95.579274479959409</v>
      </c>
      <c r="H84" s="246"/>
      <c r="I84" s="323" t="s">
        <v>539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2:23" x14ac:dyDescent="0.2">
      <c r="B85" s="57"/>
      <c r="C85" s="40" t="s">
        <v>67</v>
      </c>
      <c r="D85" s="40" t="s">
        <v>30</v>
      </c>
      <c r="E85" s="40">
        <f>E83</f>
        <v>2019</v>
      </c>
      <c r="F85" s="40"/>
      <c r="G85" s="220">
        <f>G83/G73</f>
        <v>0.32759263234259228</v>
      </c>
      <c r="H85" s="220"/>
      <c r="I85" s="323" t="s">
        <v>539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2:23" x14ac:dyDescent="0.2">
      <c r="B86" s="57"/>
      <c r="C86" s="40" t="s">
        <v>97</v>
      </c>
      <c r="D86" s="40" t="s">
        <v>195</v>
      </c>
      <c r="E86" s="40">
        <f>E85</f>
        <v>2019</v>
      </c>
      <c r="F86" s="40"/>
      <c r="G86" s="136">
        <f>G83/G66</f>
        <v>125.14273852030225</v>
      </c>
      <c r="H86" s="136"/>
      <c r="I86" s="323" t="s">
        <v>539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2:23" x14ac:dyDescent="0.2">
      <c r="B87" s="57"/>
      <c r="C87" s="40" t="s">
        <v>126</v>
      </c>
      <c r="D87" s="40" t="s">
        <v>537</v>
      </c>
      <c r="E87" s="40">
        <f>E86</f>
        <v>2019</v>
      </c>
      <c r="F87" s="40"/>
      <c r="G87" s="136"/>
      <c r="H87" s="136"/>
      <c r="I87" s="323" t="s">
        <v>539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2:23" hidden="1" x14ac:dyDescent="0.2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2:23" hidden="1" x14ac:dyDescent="0.2">
      <c r="B89" s="57"/>
      <c r="C89" s="96" t="s">
        <v>68</v>
      </c>
      <c r="D89" s="96" t="s">
        <v>30</v>
      </c>
      <c r="E89" s="96"/>
      <c r="F89" s="96"/>
      <c r="G89" s="107">
        <v>0.2</v>
      </c>
      <c r="H89" s="107"/>
      <c r="I89" s="40"/>
      <c r="J89" s="84" t="s">
        <v>69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2:23" x14ac:dyDescent="0.2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2:23" x14ac:dyDescent="0.2">
      <c r="B91" s="57"/>
      <c r="C91" s="298" t="s">
        <v>506</v>
      </c>
      <c r="D91" s="298" t="s">
        <v>31</v>
      </c>
      <c r="E91" s="298">
        <f>E85</f>
        <v>2019</v>
      </c>
      <c r="F91" s="298"/>
      <c r="G91" s="302">
        <f>G72-G73</f>
        <v>3681431</v>
      </c>
      <c r="H91" s="302"/>
      <c r="I91" s="323" t="s">
        <v>539</v>
      </c>
      <c r="J91" s="84" t="s">
        <v>70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2:23" x14ac:dyDescent="0.2">
      <c r="B92" s="57"/>
      <c r="C92" s="298" t="s">
        <v>293</v>
      </c>
      <c r="D92" s="298" t="s">
        <v>31</v>
      </c>
      <c r="E92" s="298">
        <f>E91</f>
        <v>2019</v>
      </c>
      <c r="F92" s="298"/>
      <c r="G92" s="302">
        <f>G73-G74</f>
        <v>3014188</v>
      </c>
      <c r="H92" s="302"/>
      <c r="I92" s="323" t="s">
        <v>539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2:23" x14ac:dyDescent="0.2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</row>
    <row r="94" spans="2:23" x14ac:dyDescent="0.2">
      <c r="B94" s="57"/>
      <c r="C94" s="79" t="str">
        <f>INPUT!C48</f>
        <v>Kapasitas produksi air yang terpasang</v>
      </c>
      <c r="D94" s="79" t="str">
        <f>INPUT!D48</f>
        <v>l/d</v>
      </c>
      <c r="E94" s="79">
        <f>INPUT!E48</f>
        <v>2019</v>
      </c>
      <c r="F94" s="79"/>
      <c r="G94" s="114">
        <f>INPUT!G48</f>
        <v>528.5</v>
      </c>
      <c r="H94" s="114"/>
      <c r="I94" s="323" t="s">
        <v>539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2:23" x14ac:dyDescent="0.2">
      <c r="B95" s="57"/>
      <c r="C95" s="79" t="str">
        <f>C94</f>
        <v>Kapasitas produksi air yang terpasang</v>
      </c>
      <c r="D95" s="79" t="s">
        <v>31</v>
      </c>
      <c r="E95" s="79">
        <f>E94</f>
        <v>2019</v>
      </c>
      <c r="F95" s="79"/>
      <c r="G95" s="114">
        <f>(G94/1000)*(365*24*3600)</f>
        <v>16666775.999999998</v>
      </c>
      <c r="H95" s="114"/>
      <c r="I95" s="323" t="s">
        <v>539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2:23" x14ac:dyDescent="0.2">
      <c r="B96" s="57"/>
      <c r="C96" s="40" t="s">
        <v>110</v>
      </c>
      <c r="D96" s="40" t="s">
        <v>31</v>
      </c>
      <c r="E96" s="40">
        <f>MAX(E94:E94)</f>
        <v>2019</v>
      </c>
      <c r="F96" s="40"/>
      <c r="G96" s="112">
        <f>G95-G72</f>
        <v>3784319.9999999981</v>
      </c>
      <c r="H96" s="112"/>
      <c r="I96" s="323" t="s">
        <v>539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2:23" x14ac:dyDescent="0.2">
      <c r="B97" s="57"/>
      <c r="C97" s="40" t="str">
        <f>C96</f>
        <v xml:space="preserve">Idle capacity </v>
      </c>
      <c r="D97" s="40" t="s">
        <v>176</v>
      </c>
      <c r="E97" s="40">
        <f>E95</f>
        <v>2019</v>
      </c>
      <c r="F97" s="40"/>
      <c r="G97" s="112">
        <f>G94-G77</f>
        <v>5.3333333333333712</v>
      </c>
      <c r="H97" s="112"/>
      <c r="I97" s="323" t="s">
        <v>539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2:23" x14ac:dyDescent="0.2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2:23" x14ac:dyDescent="0.2">
      <c r="B99" s="57"/>
      <c r="C99" s="79" t="str">
        <f>INPUT!C51</f>
        <v>Total pemakaian listrik (kumulatif selama periode laporan)</v>
      </c>
      <c r="D99" s="79" t="str">
        <f>INPUT!D51</f>
        <v>kWh</v>
      </c>
      <c r="E99" s="79">
        <f>INPUT!E51</f>
        <v>2019</v>
      </c>
      <c r="F99" s="79"/>
      <c r="G99" s="114">
        <f>INPUT!G51</f>
        <v>3388710.5103878118</v>
      </c>
      <c r="H99" s="114"/>
      <c r="I99" s="323" t="s">
        <v>539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2:23" x14ac:dyDescent="0.2">
      <c r="B100" s="57"/>
      <c r="C100" s="79" t="str">
        <f>INPUT!C52</f>
        <v>Total pemakaian BBM (kumulatif selama periode laporan)</v>
      </c>
      <c r="D100" s="79"/>
      <c r="E100" s="79">
        <f>INPUT!E52</f>
        <v>2019</v>
      </c>
      <c r="F100" s="79"/>
      <c r="G100" s="114">
        <f>INPUT!G52</f>
        <v>25435.514018691589</v>
      </c>
      <c r="H100" s="114"/>
      <c r="I100" s="323" t="s">
        <v>539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2:23" x14ac:dyDescent="0.2">
      <c r="B101" s="57"/>
      <c r="C101" s="298" t="s">
        <v>424</v>
      </c>
      <c r="D101" s="298" t="s">
        <v>48</v>
      </c>
      <c r="E101" s="298">
        <f>E99</f>
        <v>2019</v>
      </c>
      <c r="F101" s="298"/>
      <c r="G101" s="316">
        <f>G99/(G72)</f>
        <v>0.26304848317648527</v>
      </c>
      <c r="H101" s="316"/>
      <c r="I101" s="323" t="s">
        <v>539</v>
      </c>
      <c r="J101" s="84" t="s">
        <v>71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2:23" x14ac:dyDescent="0.2">
      <c r="B102" s="57"/>
      <c r="C102" s="298" t="s">
        <v>78</v>
      </c>
      <c r="D102" s="298" t="s">
        <v>430</v>
      </c>
      <c r="E102" s="298">
        <f>E101</f>
        <v>2019</v>
      </c>
      <c r="F102" s="298"/>
      <c r="G102" s="317">
        <f>IF(G100="","",G100/G72)</f>
        <v>1.974430498244402E-3</v>
      </c>
      <c r="H102" s="317"/>
      <c r="I102" s="323" t="s">
        <v>539</v>
      </c>
      <c r="J102" s="84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2:23" x14ac:dyDescent="0.2">
      <c r="B103" s="20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2:23" ht="12.75" x14ac:dyDescent="0.2">
      <c r="B104" s="14">
        <f>ROUNDDOWN(MAX(B$1:B103)+1,0)</f>
        <v>4</v>
      </c>
      <c r="C104" s="5" t="str">
        <f>INPUT!$C$54</f>
        <v>KEUANGAN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2:23" x14ac:dyDescent="0.2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2:23" ht="12.75" x14ac:dyDescent="0.2">
      <c r="B106" s="57"/>
      <c r="C106" s="79" t="str">
        <f>INPUT!C57</f>
        <v>Total biaya listrik (kumulatif selama periode laporan)</v>
      </c>
      <c r="D106" s="79" t="str">
        <f>INPUT!D57</f>
        <v>Rp</v>
      </c>
      <c r="E106" s="79">
        <f>INPUT!E57</f>
        <v>2019</v>
      </c>
      <c r="F106" s="79"/>
      <c r="G106" s="114">
        <f>INPUT!G57</f>
        <v>4893297977</v>
      </c>
      <c r="H106" s="114"/>
      <c r="I106" s="323" t="s">
        <v>539</v>
      </c>
      <c r="J106" s="66"/>
      <c r="K106" s="66"/>
      <c r="L106" s="66"/>
      <c r="M106" s="66"/>
      <c r="N106" s="66"/>
      <c r="O106" s="66"/>
      <c r="P106" s="66"/>
      <c r="Q106" s="66"/>
      <c r="R106" s="40"/>
      <c r="S106" s="41"/>
      <c r="T106" s="40"/>
      <c r="U106" s="59"/>
      <c r="V106" s="40"/>
      <c r="W106" s="40"/>
    </row>
    <row r="107" spans="2:23" ht="12.75" x14ac:dyDescent="0.2">
      <c r="B107" s="57"/>
      <c r="C107" s="298" t="str">
        <f>INPUT!C62</f>
        <v>Total biaya usaha tanpa penyusutan (kumulatif selama periode laporan)</v>
      </c>
      <c r="D107" s="298" t="str">
        <f>INPUT!D62</f>
        <v>Rp</v>
      </c>
      <c r="E107" s="298">
        <f>INPUT!E62</f>
        <v>2019</v>
      </c>
      <c r="F107" s="298"/>
      <c r="G107" s="302">
        <f>INPUT!G62</f>
        <v>23116466971</v>
      </c>
      <c r="H107" s="302"/>
      <c r="I107" s="323" t="s">
        <v>539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1"/>
      <c r="T107" s="40"/>
      <c r="U107" s="59"/>
      <c r="V107" s="40"/>
      <c r="W107" s="40"/>
    </row>
    <row r="108" spans="2:23" ht="12.75" x14ac:dyDescent="0.2">
      <c r="B108" s="57"/>
      <c r="C108" s="79" t="str">
        <f>INPUT!C59</f>
        <v>Total biaya BBM (kumulatif selama periode laporan)</v>
      </c>
      <c r="D108" s="79" t="str">
        <f>INPUT!D59</f>
        <v>Rp</v>
      </c>
      <c r="E108" s="79">
        <f>INPUT!E59</f>
        <v>2019</v>
      </c>
      <c r="F108" s="79"/>
      <c r="G108" s="114">
        <f>INPUT!G59</f>
        <v>272160000</v>
      </c>
      <c r="H108" s="114"/>
      <c r="I108" s="323" t="s">
        <v>539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1"/>
      <c r="T108" s="40"/>
      <c r="U108" s="59"/>
      <c r="V108" s="40"/>
      <c r="W108" s="40"/>
    </row>
    <row r="109" spans="2:23" s="232" customFormat="1" ht="12.75" x14ac:dyDescent="0.2">
      <c r="B109" s="301"/>
      <c r="C109" s="298" t="s">
        <v>521</v>
      </c>
      <c r="D109" s="298" t="s">
        <v>522</v>
      </c>
      <c r="E109" s="298">
        <f>E108</f>
        <v>2019</v>
      </c>
      <c r="F109" s="298"/>
      <c r="G109" s="302">
        <f>INPUT!G63/CALCS!G72</f>
        <v>2667.2582312720492</v>
      </c>
      <c r="H109" s="302"/>
      <c r="I109" s="323" t="s">
        <v>539</v>
      </c>
      <c r="J109" s="298"/>
      <c r="K109" s="298"/>
      <c r="L109" s="298"/>
      <c r="M109" s="298"/>
      <c r="N109" s="298"/>
      <c r="O109" s="298"/>
      <c r="P109" s="298"/>
      <c r="Q109" s="298"/>
      <c r="R109" s="298"/>
      <c r="S109" s="303"/>
      <c r="T109" s="298"/>
      <c r="U109" s="304"/>
      <c r="V109" s="298"/>
      <c r="W109" s="298"/>
    </row>
    <row r="110" spans="2:23" x14ac:dyDescent="0.2">
      <c r="B110" s="57"/>
      <c r="C110" s="40"/>
      <c r="D110" s="40"/>
      <c r="E110" s="40"/>
      <c r="F110" s="40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40"/>
      <c r="S110" s="40"/>
      <c r="T110" s="40"/>
      <c r="U110" s="59"/>
      <c r="V110" s="40"/>
      <c r="W110" s="40"/>
    </row>
    <row r="111" spans="2:23" x14ac:dyDescent="0.2">
      <c r="B111" s="57"/>
      <c r="C111" s="40" t="s">
        <v>87</v>
      </c>
      <c r="D111" s="40" t="s">
        <v>30</v>
      </c>
      <c r="E111" s="40">
        <f>MAX(E106:E107)</f>
        <v>2019</v>
      </c>
      <c r="F111" s="40"/>
      <c r="G111" s="220">
        <f>(G106+G108)/G107</f>
        <v>0.22345360921632854</v>
      </c>
      <c r="H111" s="220"/>
      <c r="I111" s="323" t="s">
        <v>539</v>
      </c>
      <c r="J111" s="84" t="s">
        <v>72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2:23" x14ac:dyDescent="0.2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2:23" x14ac:dyDescent="0.2">
      <c r="B113" s="57"/>
      <c r="C113" s="79" t="str">
        <f>INPUT!C66</f>
        <v>Penerimaan dari penjualan air (kumulatif selama periode laporan)</v>
      </c>
      <c r="D113" s="79" t="str">
        <f>INPUT!D66</f>
        <v>Rp</v>
      </c>
      <c r="E113" s="79">
        <f>INPUT!E66</f>
        <v>2019</v>
      </c>
      <c r="F113" s="79"/>
      <c r="G113" s="114">
        <f>INPUT!G66</f>
        <v>21033016320</v>
      </c>
      <c r="H113" s="114"/>
      <c r="I113" s="323" t="s">
        <v>539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2:23" x14ac:dyDescent="0.2">
      <c r="B114" s="57"/>
      <c r="C114" s="79" t="str">
        <f>INPUT!C67</f>
        <v>Pendapatan yang lain-lain (kumulatif selama periode laporan)</v>
      </c>
      <c r="D114" s="79" t="str">
        <f>INPUT!D67</f>
        <v>Rp</v>
      </c>
      <c r="E114" s="79">
        <f>INPUT!E67</f>
        <v>2019</v>
      </c>
      <c r="F114" s="79"/>
      <c r="G114" s="114">
        <f>INPUT!G67</f>
        <v>0</v>
      </c>
      <c r="H114" s="114"/>
      <c r="I114" s="323" t="s">
        <v>539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2:23" x14ac:dyDescent="0.2">
      <c r="B115" s="57"/>
      <c r="C115" s="79" t="s">
        <v>39</v>
      </c>
      <c r="D115" s="79" t="str">
        <f>INPUT!D62</f>
        <v>Rp</v>
      </c>
      <c r="E115" s="79">
        <f>INPUT!E62</f>
        <v>2019</v>
      </c>
      <c r="F115" s="79"/>
      <c r="G115" s="114">
        <f>INPUT!G62</f>
        <v>23116466971</v>
      </c>
      <c r="H115" s="114"/>
      <c r="I115" s="323" t="s">
        <v>539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2:23" x14ac:dyDescent="0.2">
      <c r="B116" s="57"/>
      <c r="C116" s="79" t="str">
        <f>INPUT!C65</f>
        <v>Pendapatan air, yaitu data rekening ditagih (kumulatif selama period laporan)</v>
      </c>
      <c r="D116" s="79" t="str">
        <f>INPUT!D65</f>
        <v>Rp</v>
      </c>
      <c r="E116" s="79">
        <f>INPUT!E65</f>
        <v>2019</v>
      </c>
      <c r="F116" s="79"/>
      <c r="G116" s="114">
        <f>INPUT!G65</f>
        <v>22140485610</v>
      </c>
      <c r="H116" s="114"/>
      <c r="I116" s="323" t="s">
        <v>539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2:23" x14ac:dyDescent="0.2">
      <c r="B117" s="57"/>
      <c r="C117" s="79"/>
      <c r="D117" s="79"/>
      <c r="E117" s="79"/>
      <c r="F117" s="79"/>
      <c r="G117" s="114"/>
      <c r="H117" s="114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2:23" x14ac:dyDescent="0.2">
      <c r="B118" s="57"/>
      <c r="C118" s="298" t="s">
        <v>529</v>
      </c>
      <c r="D118" s="298" t="s">
        <v>522</v>
      </c>
      <c r="E118" s="298">
        <f>E116</f>
        <v>2019</v>
      </c>
      <c r="F118" s="298"/>
      <c r="G118" s="315">
        <f>G116/G74</f>
        <v>3578.6437577068864</v>
      </c>
      <c r="H118" s="315"/>
      <c r="I118" s="323" t="s">
        <v>539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2:23" x14ac:dyDescent="0.2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2:23" x14ac:dyDescent="0.2">
      <c r="B120" s="57"/>
      <c r="C120" s="40" t="s">
        <v>88</v>
      </c>
      <c r="D120" s="40" t="s">
        <v>30</v>
      </c>
      <c r="E120" s="40">
        <f>MAX(E113:E114)</f>
        <v>2019</v>
      </c>
      <c r="F120" s="40"/>
      <c r="G120" s="106">
        <f>G113/G115</f>
        <v>0.90987157970057775</v>
      </c>
      <c r="H120" s="106"/>
      <c r="I120" s="323" t="s">
        <v>539</v>
      </c>
      <c r="J120" s="84" t="s">
        <v>98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2:23" x14ac:dyDescent="0.2">
      <c r="B121" s="57"/>
      <c r="C121" s="96" t="s">
        <v>99</v>
      </c>
      <c r="D121" s="96" t="s">
        <v>30</v>
      </c>
      <c r="E121" s="96"/>
      <c r="F121" s="96"/>
      <c r="G121" s="116">
        <v>1.2</v>
      </c>
      <c r="H121" s="116"/>
      <c r="I121" s="323" t="s">
        <v>539</v>
      </c>
      <c r="J121" s="84" t="s">
        <v>100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2:23" x14ac:dyDescent="0.2">
      <c r="B122" s="57"/>
      <c r="C122" s="40"/>
      <c r="D122" s="40"/>
      <c r="E122" s="40"/>
      <c r="F122" s="40"/>
      <c r="G122" s="106"/>
      <c r="H122" s="106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2:23" x14ac:dyDescent="0.2">
      <c r="B123" s="57"/>
      <c r="E123" s="40"/>
      <c r="F123" s="40"/>
      <c r="G123" s="106"/>
      <c r="H123" s="106"/>
      <c r="I123" s="40"/>
      <c r="J123" s="84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2:23" x14ac:dyDescent="0.2">
      <c r="B124" s="57"/>
      <c r="C124" s="40" t="s">
        <v>73</v>
      </c>
      <c r="D124" s="40" t="s">
        <v>414</v>
      </c>
      <c r="E124" s="40">
        <f>E120</f>
        <v>2019</v>
      </c>
      <c r="F124" s="40"/>
      <c r="G124" s="112">
        <f>G118*G74</f>
        <v>22140485610</v>
      </c>
      <c r="H124" s="112"/>
      <c r="I124" s="323" t="s">
        <v>539</v>
      </c>
      <c r="J124" s="84" t="s">
        <v>74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2:23" x14ac:dyDescent="0.2">
      <c r="B125" s="57"/>
      <c r="C125" s="40" t="s">
        <v>79</v>
      </c>
      <c r="D125" s="40" t="s">
        <v>30</v>
      </c>
      <c r="E125" s="40">
        <f>E124</f>
        <v>2019</v>
      </c>
      <c r="F125" s="40"/>
      <c r="G125" s="106">
        <f>G113/G116</f>
        <v>0.94997990064410331</v>
      </c>
      <c r="H125" s="106"/>
      <c r="I125" s="323" t="s">
        <v>539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2:23" x14ac:dyDescent="0.2">
      <c r="B126" s="20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2:23" ht="12.75" x14ac:dyDescent="0.2">
      <c r="B127" s="14">
        <f>ROUNDDOWN(MAX(B$1:B126)+1,0)</f>
        <v>5</v>
      </c>
      <c r="C127" s="5" t="str">
        <f>INPUT!$C$69</f>
        <v>PEMERINTAH DAERAH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2:23" x14ac:dyDescent="0.2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2:23" x14ac:dyDescent="0.2">
      <c r="C129" s="78" t="str">
        <f>INPUT!C74</f>
        <v>Apakah Pemda mempunyai RISPAM yang masih berlaku?</v>
      </c>
      <c r="D129" s="78"/>
      <c r="E129" s="78"/>
      <c r="F129" s="78"/>
      <c r="G129" s="115" t="str">
        <f>INPUT!G74</f>
        <v>Ya</v>
      </c>
      <c r="H129" s="115"/>
      <c r="I129" s="323" t="s">
        <v>539</v>
      </c>
      <c r="J129" s="8"/>
      <c r="K129" s="8"/>
      <c r="L129" s="8"/>
      <c r="M129" s="8"/>
      <c r="N129" s="8"/>
      <c r="O129" s="8"/>
      <c r="P129" s="8"/>
      <c r="Q129" s="8"/>
      <c r="R129" s="8"/>
    </row>
    <row r="130" spans="2:23" ht="12.75" x14ac:dyDescent="0.2">
      <c r="B130" s="57"/>
      <c r="C130" s="79" t="str">
        <f>INPUT!C75</f>
        <v>Tahun RISPAM diterbitkan</v>
      </c>
      <c r="D130" s="79" t="str">
        <f>INPUT!D75</f>
        <v>tahun</v>
      </c>
      <c r="E130" s="79"/>
      <c r="F130" s="79"/>
      <c r="G130" s="79">
        <f>INPUT!G75</f>
        <v>2020</v>
      </c>
      <c r="H130" s="79"/>
      <c r="I130" s="323" t="s">
        <v>539</v>
      </c>
      <c r="J130" s="66"/>
      <c r="K130" s="66"/>
      <c r="L130" s="66"/>
      <c r="M130" s="66"/>
      <c r="N130" s="66"/>
      <c r="O130" s="66"/>
      <c r="P130" s="66"/>
      <c r="Q130" s="66"/>
      <c r="R130" s="40"/>
      <c r="S130" s="41"/>
      <c r="T130" s="40"/>
      <c r="U130" s="59"/>
      <c r="V130" s="40"/>
      <c r="W130" s="40"/>
    </row>
    <row r="131" spans="2:23" ht="12.75" x14ac:dyDescent="0.2">
      <c r="B131" s="57"/>
      <c r="C131" s="79" t="str">
        <f>INPUT!C76</f>
        <v>Lamanya masa berlaku RISPAM</v>
      </c>
      <c r="D131" s="79" t="str">
        <f>INPUT!D76</f>
        <v>tahun</v>
      </c>
      <c r="E131" s="79"/>
      <c r="F131" s="79"/>
      <c r="G131" s="79">
        <f>INPUT!G76</f>
        <v>15</v>
      </c>
      <c r="H131" s="79"/>
      <c r="I131" s="323" t="s">
        <v>539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1"/>
      <c r="T131" s="40"/>
      <c r="U131" s="59"/>
      <c r="V131" s="40"/>
      <c r="W131" s="40"/>
    </row>
    <row r="132" spans="2:23" ht="12.75" x14ac:dyDescent="0.2">
      <c r="B132" s="57"/>
      <c r="C132" s="101" t="s">
        <v>390</v>
      </c>
      <c r="D132" s="101"/>
      <c r="E132" s="101"/>
      <c r="F132" s="101"/>
      <c r="G132" s="102" t="str">
        <f>IF(OR(G130="",G130=0),"",G130&amp;" - "&amp;(G130+G131-1))</f>
        <v>2020 - 2034</v>
      </c>
      <c r="H132" s="102"/>
      <c r="I132" s="323" t="s">
        <v>539</v>
      </c>
      <c r="J132" s="40"/>
      <c r="K132" s="40"/>
      <c r="L132" s="40"/>
      <c r="M132" s="40"/>
      <c r="N132" s="40"/>
      <c r="O132" s="40"/>
      <c r="P132" s="40"/>
      <c r="Q132" s="40"/>
      <c r="R132" s="40"/>
      <c r="S132" s="41"/>
      <c r="T132" s="40"/>
      <c r="U132" s="59"/>
      <c r="V132" s="40"/>
      <c r="W132" s="40"/>
    </row>
    <row r="133" spans="2:23" ht="12.75" x14ac:dyDescent="0.2">
      <c r="B133" s="57"/>
      <c r="C133" s="79"/>
      <c r="D133" s="79"/>
      <c r="E133" s="79"/>
      <c r="F133" s="79"/>
      <c r="G133" s="79"/>
      <c r="H133" s="79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1"/>
      <c r="T133" s="40"/>
      <c r="U133" s="59"/>
      <c r="V133" s="40"/>
      <c r="W133" s="40"/>
    </row>
    <row r="134" spans="2:23" ht="12.75" x14ac:dyDescent="0.2">
      <c r="B134" s="57"/>
      <c r="C134" s="79" t="s">
        <v>102</v>
      </c>
      <c r="D134" s="79"/>
      <c r="E134" s="79"/>
      <c r="F134" s="79"/>
      <c r="G134" s="144" t="str">
        <f>INPUT!G78</f>
        <v>Ya</v>
      </c>
      <c r="H134" s="144"/>
      <c r="I134" s="323" t="s">
        <v>539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1"/>
      <c r="T134" s="40"/>
      <c r="U134" s="59"/>
      <c r="V134" s="40"/>
      <c r="W134" s="40"/>
    </row>
    <row r="135" spans="2:23" ht="12.75" x14ac:dyDescent="0.2">
      <c r="B135" s="57"/>
      <c r="C135" s="79" t="str">
        <f>INPUT!C79</f>
        <v>Tahun RISPAM akan diterbitkan</v>
      </c>
      <c r="D135" s="79" t="str">
        <f>INPUT!D79</f>
        <v>tahun</v>
      </c>
      <c r="E135" s="79"/>
      <c r="F135" s="79"/>
      <c r="G135" s="79">
        <f>INPUT!G79</f>
        <v>2020</v>
      </c>
      <c r="H135" s="79"/>
      <c r="I135" s="323" t="s">
        <v>539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1"/>
      <c r="T135" s="40"/>
      <c r="U135" s="59"/>
      <c r="V135" s="40"/>
      <c r="W135" s="40"/>
    </row>
    <row r="136" spans="2:23" ht="12.75" x14ac:dyDescent="0.2">
      <c r="B136" s="57"/>
      <c r="C136" s="79" t="str">
        <f>INPUT!C80</f>
        <v>Lamanya masa berlaku RISPAM</v>
      </c>
      <c r="D136" s="79" t="str">
        <f>INPUT!D80</f>
        <v>tahun</v>
      </c>
      <c r="E136" s="79"/>
      <c r="F136" s="79"/>
      <c r="G136" s="79">
        <f>INPUT!G80</f>
        <v>15</v>
      </c>
      <c r="H136" s="79"/>
      <c r="I136" s="323" t="s">
        <v>539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1"/>
      <c r="T136" s="40"/>
      <c r="U136" s="59"/>
      <c r="V136" s="40"/>
      <c r="W136" s="40"/>
    </row>
    <row r="137" spans="2:23" ht="12.75" x14ac:dyDescent="0.2">
      <c r="B137" s="57"/>
      <c r="C137" s="101" t="s">
        <v>389</v>
      </c>
      <c r="D137" s="101"/>
      <c r="E137" s="101"/>
      <c r="F137" s="101"/>
      <c r="G137" s="102" t="str">
        <f>IF(OR(G135="",G135=0),"",G135&amp;" - "&amp;(G135+G136-1))</f>
        <v>2020 - 2034</v>
      </c>
      <c r="H137" s="102"/>
      <c r="I137" s="323" t="s">
        <v>539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1"/>
      <c r="T137" s="40"/>
      <c r="U137" s="59"/>
      <c r="V137" s="40"/>
      <c r="W137" s="40"/>
    </row>
    <row r="138" spans="2:23" ht="12.75" x14ac:dyDescent="0.2">
      <c r="B138" s="57"/>
      <c r="C138" s="79"/>
      <c r="D138" s="79"/>
      <c r="E138" s="79"/>
      <c r="F138" s="79"/>
      <c r="G138" s="79"/>
      <c r="H138" s="79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1"/>
      <c r="T138" s="40"/>
      <c r="U138" s="59"/>
      <c r="V138" s="40"/>
      <c r="W138" s="40"/>
    </row>
    <row r="139" spans="2:23" ht="12.75" x14ac:dyDescent="0.2">
      <c r="B139" s="57"/>
      <c r="C139" s="101" t="s">
        <v>75</v>
      </c>
      <c r="D139" s="101"/>
      <c r="E139" s="101"/>
      <c r="F139" s="101"/>
      <c r="G139" s="102" t="str">
        <f>IF(G129="Ya","Tersedia",IF(G134="Ya","Sedang disiapkan","Tidak tersedia"))</f>
        <v>Tersedia</v>
      </c>
      <c r="H139" s="102"/>
      <c r="I139" s="323" t="s">
        <v>539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1"/>
      <c r="T139" s="40"/>
      <c r="U139" s="59"/>
      <c r="V139" s="40"/>
      <c r="W139" s="40"/>
    </row>
    <row r="140" spans="2:23" ht="12.75" x14ac:dyDescent="0.2">
      <c r="B140" s="57"/>
      <c r="C140" s="101" t="s">
        <v>35</v>
      </c>
      <c r="D140" s="101" t="s">
        <v>34</v>
      </c>
      <c r="E140" s="101"/>
      <c r="F140" s="101"/>
      <c r="G140" s="102">
        <f>IF(G139="Tersedia",G130+G131,IF(G139="Sedang disiapkan",G135+G136,0))</f>
        <v>2035</v>
      </c>
      <c r="H140" s="102"/>
      <c r="I140" s="323" t="s">
        <v>539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1"/>
      <c r="T140" s="40"/>
      <c r="U140" s="59"/>
      <c r="V140" s="40"/>
      <c r="W140" s="40"/>
    </row>
    <row r="141" spans="2:23" x14ac:dyDescent="0.2">
      <c r="B141" s="57"/>
      <c r="C141" s="101" t="s">
        <v>105</v>
      </c>
      <c r="D141" s="101" t="s">
        <v>34</v>
      </c>
      <c r="E141" s="101"/>
      <c r="F141" s="101"/>
      <c r="G141" s="101">
        <f>IF(G129="Ya",G131,G136)</f>
        <v>15</v>
      </c>
      <c r="H141" s="101"/>
      <c r="I141" s="323" t="s">
        <v>539</v>
      </c>
      <c r="J141" s="62"/>
      <c r="K141" s="62"/>
      <c r="L141" s="62"/>
      <c r="M141" s="62"/>
      <c r="N141" s="62"/>
      <c r="O141" s="62"/>
      <c r="P141" s="62"/>
      <c r="Q141" s="62"/>
      <c r="R141" s="40"/>
      <c r="S141" s="40"/>
      <c r="T141" s="40"/>
      <c r="U141" s="59"/>
      <c r="V141" s="40"/>
      <c r="W141" s="40"/>
    </row>
    <row r="142" spans="2:23" x14ac:dyDescent="0.2">
      <c r="B142" s="57"/>
      <c r="C142" s="79"/>
      <c r="D142" s="79"/>
      <c r="E142" s="79"/>
      <c r="F142" s="79"/>
      <c r="G142" s="79"/>
      <c r="H142" s="79"/>
      <c r="I142" s="62"/>
      <c r="J142" s="62"/>
      <c r="K142" s="62"/>
      <c r="L142" s="62"/>
      <c r="M142" s="62"/>
      <c r="N142" s="62"/>
      <c r="O142" s="62"/>
      <c r="P142" s="62"/>
      <c r="Q142" s="62"/>
      <c r="R142" s="40"/>
      <c r="S142" s="40"/>
      <c r="T142" s="40"/>
      <c r="U142" s="59"/>
      <c r="V142" s="40"/>
      <c r="W142" s="40"/>
    </row>
    <row r="143" spans="2:23" x14ac:dyDescent="0.2">
      <c r="B143" s="57"/>
      <c r="C143" s="79" t="str">
        <f>INPUT!C83</f>
        <v>Target populasi yang akan terlayani dengan jaringan perpipaan</v>
      </c>
      <c r="D143" s="79" t="str">
        <f>INPUT!D83</f>
        <v>orang</v>
      </c>
      <c r="E143" s="79">
        <f>INPUT!E83</f>
        <v>2035</v>
      </c>
      <c r="F143" s="79"/>
      <c r="G143" s="114">
        <f>INPUT!G83</f>
        <v>1171151</v>
      </c>
      <c r="H143" s="114"/>
      <c r="I143" s="323" t="s">
        <v>539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2:23" x14ac:dyDescent="0.2">
      <c r="B144" s="57"/>
      <c r="C144" s="79" t="str">
        <f>INPUT!C84</f>
        <v>Target populasi yang akan terlayani dengan jaringan bukan perpipaan</v>
      </c>
      <c r="D144" s="79" t="str">
        <f>INPUT!D84</f>
        <v>orang</v>
      </c>
      <c r="E144" s="79">
        <f>INPUT!E84</f>
        <v>2035</v>
      </c>
      <c r="F144" s="79"/>
      <c r="G144" s="114">
        <f>INPUT!G84</f>
        <v>0</v>
      </c>
      <c r="H144" s="114"/>
      <c r="I144" s="323" t="s">
        <v>539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2:23" x14ac:dyDescent="0.2">
      <c r="B145" s="57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2:23" x14ac:dyDescent="0.2">
      <c r="B146" s="57"/>
      <c r="C146" s="40" t="s">
        <v>103</v>
      </c>
      <c r="D146" s="40" t="s">
        <v>104</v>
      </c>
      <c r="E146" s="40"/>
      <c r="F146" s="40"/>
      <c r="G146" s="112">
        <f>((G143+G144)-G58)/G141</f>
        <v>78076.45</v>
      </c>
      <c r="H146" s="112"/>
      <c r="I146" s="323" t="s">
        <v>539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2:23" x14ac:dyDescent="0.2">
      <c r="B147" s="57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2:23" x14ac:dyDescent="0.2">
      <c r="B148" s="57"/>
      <c r="G148" s="71"/>
      <c r="H148" s="71"/>
      <c r="I148" s="40"/>
      <c r="J148" s="84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2:23" x14ac:dyDescent="0.2">
      <c r="B149" s="57"/>
      <c r="C149" s="78" t="str">
        <f>INPUT!C89</f>
        <v>Alokasi APBD untuk penyertaan modal PDAM</v>
      </c>
      <c r="D149" s="78" t="str">
        <f>INPUT!D89</f>
        <v>Rp</v>
      </c>
      <c r="E149" s="78">
        <f>INPUT!E89</f>
        <v>2019</v>
      </c>
      <c r="F149" s="78"/>
      <c r="G149" s="113">
        <f>INPUT!G89</f>
        <v>2500000000</v>
      </c>
      <c r="H149" s="113"/>
      <c r="I149" s="323" t="s">
        <v>539</v>
      </c>
      <c r="J149" s="84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2:23" x14ac:dyDescent="0.2">
      <c r="B150" s="57"/>
      <c r="C150" s="78" t="str">
        <f>INPUT!C90</f>
        <v>Alokasi DAK untuk penyediaan air minum</v>
      </c>
      <c r="D150" s="78" t="str">
        <f>INPUT!D90</f>
        <v>Rp</v>
      </c>
      <c r="E150" s="78">
        <f>INPUT!E90</f>
        <v>2019</v>
      </c>
      <c r="F150" s="78"/>
      <c r="G150" s="113">
        <f>INPUT!G90</f>
        <v>3016257000</v>
      </c>
      <c r="H150" s="113"/>
      <c r="I150" s="323" t="s">
        <v>539</v>
      </c>
      <c r="J150" s="84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2:23" x14ac:dyDescent="0.2">
      <c r="B151" s="57"/>
      <c r="C151" s="78" t="str">
        <f>INPUT!C91</f>
        <v>Alokasi APBD lainnya untuk penyediaan air minum</v>
      </c>
      <c r="D151" s="78" t="str">
        <f>INPUT!D91</f>
        <v>Rp</v>
      </c>
      <c r="E151" s="78">
        <f>INPUT!E91</f>
        <v>2019</v>
      </c>
      <c r="F151" s="78"/>
      <c r="G151" s="113">
        <f>INPUT!G91</f>
        <v>20008888382</v>
      </c>
      <c r="H151" s="113"/>
      <c r="I151" s="323" t="s">
        <v>539</v>
      </c>
      <c r="J151" s="84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2:23" x14ac:dyDescent="0.2">
      <c r="B152" s="57"/>
      <c r="C152" s="78" t="str">
        <f>INPUT!C92</f>
        <v>Jumlah total APBD Pemda</v>
      </c>
      <c r="D152" s="78" t="str">
        <f>INPUT!D92</f>
        <v>Rp</v>
      </c>
      <c r="E152" s="78">
        <f>INPUT!E92</f>
        <v>2019</v>
      </c>
      <c r="F152" s="78"/>
      <c r="G152" s="113">
        <f>INPUT!G92</f>
        <v>4016480823937</v>
      </c>
      <c r="H152" s="113"/>
      <c r="I152" s="323" t="s">
        <v>539</v>
      </c>
      <c r="J152" s="84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2:23" x14ac:dyDescent="0.2">
      <c r="B153" s="57"/>
      <c r="G153" s="71"/>
      <c r="H153" s="71"/>
      <c r="I153" s="40"/>
      <c r="J153" s="84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2:23" x14ac:dyDescent="0.2">
      <c r="B154" s="57"/>
      <c r="C154" s="40" t="s">
        <v>36</v>
      </c>
      <c r="D154" s="40" t="s">
        <v>30</v>
      </c>
      <c r="E154" s="40">
        <f>MAX(E149:E152)</f>
        <v>2019</v>
      </c>
      <c r="F154" s="40"/>
      <c r="G154" s="106">
        <f>SUM(G149:G151)/G152</f>
        <v>6.3551020161425704E-3</v>
      </c>
      <c r="H154" s="106"/>
      <c r="I154" s="323" t="s">
        <v>539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2:23" x14ac:dyDescent="0.2">
      <c r="B155" s="57"/>
      <c r="C155" s="40"/>
      <c r="D155" s="40"/>
      <c r="E155" s="40"/>
      <c r="F155" s="40"/>
      <c r="G155" s="106"/>
      <c r="H155" s="106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2:23" x14ac:dyDescent="0.2">
      <c r="B156" s="57"/>
      <c r="C156" s="79" t="str">
        <f>INPUT!C94</f>
        <v>Kapasitas Fiskal Pemda</v>
      </c>
      <c r="D156" s="79" t="str">
        <f>INPUT!D94</f>
        <v>index</v>
      </c>
      <c r="E156" s="79">
        <f>INPUT!E94</f>
        <v>2019</v>
      </c>
      <c r="F156" s="79"/>
      <c r="G156" s="79" t="str">
        <f>INPUT!G94</f>
        <v>Sangat Tinggi</v>
      </c>
      <c r="H156" s="79"/>
      <c r="I156" s="323" t="s">
        <v>539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2:23" hidden="1" x14ac:dyDescent="0.2">
      <c r="B157" s="57"/>
      <c r="C157" s="79"/>
      <c r="D157" s="79"/>
      <c r="E157" s="79"/>
      <c r="F157" s="79"/>
      <c r="G157" s="79"/>
      <c r="H157" s="79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2:23" hidden="1" x14ac:dyDescent="0.2">
      <c r="B158" s="57"/>
      <c r="C158" s="248" t="s">
        <v>77</v>
      </c>
      <c r="D158" s="145"/>
      <c r="E158" s="145"/>
      <c r="F158" s="145"/>
      <c r="G158" s="145"/>
      <c r="H158" s="145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2:23" hidden="1" x14ac:dyDescent="0.2">
      <c r="B159" s="57"/>
      <c r="C159" s="145" t="s">
        <v>58</v>
      </c>
      <c r="D159" s="145" t="s">
        <v>41</v>
      </c>
      <c r="E159" s="145"/>
      <c r="F159" s="145"/>
      <c r="G159" s="145">
        <v>2</v>
      </c>
      <c r="H159" s="145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2:23" hidden="1" x14ac:dyDescent="0.2">
      <c r="B160" s="57"/>
      <c r="C160" s="145" t="s">
        <v>59</v>
      </c>
      <c r="D160" s="145" t="s">
        <v>41</v>
      </c>
      <c r="E160" s="145"/>
      <c r="F160" s="145"/>
      <c r="G160" s="145">
        <v>1</v>
      </c>
      <c r="H160" s="145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2:23" hidden="1" x14ac:dyDescent="0.2">
      <c r="B161" s="57"/>
      <c r="C161" s="145" t="s">
        <v>60</v>
      </c>
      <c r="D161" s="145" t="s">
        <v>41</v>
      </c>
      <c r="E161" s="145"/>
      <c r="F161" s="145"/>
      <c r="G161" s="145">
        <v>0.5</v>
      </c>
      <c r="H161" s="145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2:23" hidden="1" x14ac:dyDescent="0.2">
      <c r="B162" s="20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2:23" hidden="1" x14ac:dyDescent="0.2">
      <c r="B163" s="20"/>
      <c r="C163" s="8" t="s">
        <v>76</v>
      </c>
      <c r="E163" s="8">
        <f>E156</f>
        <v>2019</v>
      </c>
      <c r="G163" s="9" t="str">
        <f>INPUT!G94</f>
        <v>Sangat Tinggi</v>
      </c>
      <c r="H163" s="9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2:23" hidden="1" x14ac:dyDescent="0.2">
      <c r="B164" s="20"/>
      <c r="G164" s="9"/>
      <c r="H164" s="9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2:23" hidden="1" x14ac:dyDescent="0.2">
      <c r="B165" s="20"/>
      <c r="C165" s="95" t="s">
        <v>116</v>
      </c>
      <c r="G165" s="249" t="str">
        <f>IF(OR(G163="Sangat Tinggi",G163="Tinggi"),"Tinggi/Sangat Tinggi",IF(G163="Sedang","Sedang","Rendah/Sangat Rendah"))</f>
        <v>Tinggi/Sangat Tinggi</v>
      </c>
      <c r="H165" s="249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2:23" hidden="1" x14ac:dyDescent="0.2">
      <c r="B166" s="20"/>
      <c r="C166" s="89" t="s">
        <v>433</v>
      </c>
      <c r="G166" s="9"/>
      <c r="H166" s="9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2:23" hidden="1" x14ac:dyDescent="0.2">
      <c r="B167" s="20"/>
      <c r="C167" s="89" t="s">
        <v>417</v>
      </c>
      <c r="G167" s="9"/>
      <c r="H167" s="9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2:23" hidden="1" x14ac:dyDescent="0.2">
      <c r="B168" s="20"/>
      <c r="C168" s="89" t="s">
        <v>434</v>
      </c>
      <c r="G168" s="9"/>
      <c r="H168" s="9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2:23" hidden="1" x14ac:dyDescent="0.2">
      <c r="B169" s="20"/>
      <c r="G169" s="9"/>
      <c r="H169" s="9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2:23" x14ac:dyDescent="0.2">
      <c r="B170" s="20"/>
      <c r="C170" s="89"/>
      <c r="G170" s="9"/>
      <c r="H170" s="9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2:23" ht="12.75" x14ac:dyDescent="0.2">
      <c r="B171" s="14"/>
      <c r="C171" s="21" t="s">
        <v>121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2:23" x14ac:dyDescent="0.2">
      <c r="B172" s="20"/>
      <c r="C172" s="89"/>
      <c r="G172" s="9"/>
      <c r="H172" s="9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2:23" ht="84" x14ac:dyDescent="0.2">
      <c r="B173" s="20"/>
      <c r="C173" s="91" t="s">
        <v>121</v>
      </c>
      <c r="G173" s="208" t="str">
        <f>IF(G59&lt;G63,"Peningkatan "&amp;OUTPUT!C20,"")&amp;CHAR(10)&amp;IF(G85&gt;G89,"Penurunan "&amp;OUTPUT!C35,"")&amp;CHAR(10)&amp;IF(G120&lt;G121,"Peningkatan "&amp;OUTPUT!C51,"")</f>
        <v>Peningkatan Cakupan Pelayanan
Penurunan Kehilangan Air di Unit Distribusi (ATR/NRW)
Peningkatan Rasio pendapatan dan biaya langsung</v>
      </c>
      <c r="H173" s="20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2:23" x14ac:dyDescent="0.2">
      <c r="B174" s="20"/>
      <c r="C174" s="89"/>
      <c r="G174" s="9"/>
      <c r="H174" s="9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2:23" ht="12.75" x14ac:dyDescent="0.2">
      <c r="B175" s="14"/>
      <c r="C175" s="21" t="s">
        <v>16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8" spans="7:18" x14ac:dyDescent="0.2"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7:18" x14ac:dyDescent="0.2"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</sheetData>
  <conditionalFormatting sqref="U176:U1048576 U20:U25 U1:U5 U7:U18 U33:U60 U78:U109 U67:U73 U111:U170">
    <cfRule type="containsText" dxfId="48" priority="20" operator="containsText" text="TRUE">
      <formula>NOT(ISERROR(SEARCH("TRUE",U1)))</formula>
    </cfRule>
  </conditionalFormatting>
  <conditionalFormatting sqref="U175">
    <cfRule type="containsText" dxfId="47" priority="17" operator="containsText" text="TRUE">
      <formula>NOT(ISERROR(SEARCH("TRUE",U175)))</formula>
    </cfRule>
  </conditionalFormatting>
  <conditionalFormatting sqref="U19">
    <cfRule type="containsText" dxfId="46" priority="15" operator="containsText" text="TRUE">
      <formula>NOT(ISERROR(SEARCH("TRUE",U19)))</formula>
    </cfRule>
  </conditionalFormatting>
  <conditionalFormatting sqref="U74:U77">
    <cfRule type="containsText" dxfId="45" priority="12" operator="containsText" text="TRUE">
      <formula>NOT(ISERROR(SEARCH("TRUE",U74)))</formula>
    </cfRule>
  </conditionalFormatting>
  <conditionalFormatting sqref="U110">
    <cfRule type="containsText" dxfId="44" priority="10" operator="containsText" text="TRUE">
      <formula>NOT(ISERROR(SEARCH("TRUE",U110)))</formula>
    </cfRule>
  </conditionalFormatting>
  <conditionalFormatting sqref="U172:U174">
    <cfRule type="containsText" dxfId="43" priority="9" operator="containsText" text="TRUE">
      <formula>NOT(ISERROR(SEARCH("TRUE",U172)))</formula>
    </cfRule>
  </conditionalFormatting>
  <conditionalFormatting sqref="U61:U66">
    <cfRule type="containsText" dxfId="42" priority="7" operator="containsText" text="TRUE">
      <formula>NOT(ISERROR(SEARCH("TRUE",U61)))</formula>
    </cfRule>
  </conditionalFormatting>
  <conditionalFormatting sqref="U26:U32">
    <cfRule type="containsText" dxfId="41" priority="6" operator="containsText" text="TRUE">
      <formula>NOT(ISERROR(SEARCH("TRUE",U26)))</formula>
    </cfRule>
  </conditionalFormatting>
  <conditionalFormatting sqref="U6">
    <cfRule type="containsText" dxfId="40" priority="2" operator="containsText" text="TRUE">
      <formula>NOT(ISERROR(SEARCH("TRUE",U6)))</formula>
    </cfRule>
  </conditionalFormatting>
  <conditionalFormatting sqref="U171">
    <cfRule type="containsText" dxfId="39" priority="1" operator="containsText" text="TRUE">
      <formula>NOT(ISERROR(SEARCH("TRUE",U171)))</formula>
    </cfRule>
  </conditionalFormatting>
  <printOptions horizontalCentered="1"/>
  <pageMargins left="0.51181102362204722" right="0.31496062992125984" top="0.74803149606299213" bottom="0.35433070866141736" header="0.31496062992125984" footer="0.31496062992125984"/>
  <pageSetup paperSize="9" scale="58" orientation="landscape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3"/>
  </sheetPr>
  <dimension ref="B1:U95"/>
  <sheetViews>
    <sheetView showGridLines="0" zoomScale="90" zoomScaleNormal="90" zoomScalePageLayoutView="85" workbookViewId="0">
      <pane ySplit="4" topLeftCell="A44" activePane="bottomLeft" state="frozen"/>
      <selection pane="bottomLeft" activeCell="G53" sqref="G53"/>
    </sheetView>
  </sheetViews>
  <sheetFormatPr defaultColWidth="9.140625" defaultRowHeight="12" x14ac:dyDescent="0.2"/>
  <cols>
    <col min="1" max="1" width="1.85546875" style="8" customWidth="1"/>
    <col min="2" max="2" width="4.140625" style="18" customWidth="1"/>
    <col min="3" max="3" width="51" style="8" customWidth="1"/>
    <col min="4" max="4" width="13.5703125" style="8" customWidth="1"/>
    <col min="5" max="5" width="32.85546875" style="8" customWidth="1"/>
    <col min="6" max="6" width="2.85546875" style="8" customWidth="1"/>
    <col min="7" max="7" width="9.140625" style="10"/>
    <col min="8" max="8" width="4.85546875" style="10" customWidth="1"/>
    <col min="9" max="16" width="9.140625" style="10"/>
    <col min="17" max="17" width="2.85546875" style="10" customWidth="1"/>
    <col min="18" max="18" width="21.5703125" style="8" customWidth="1"/>
    <col min="19" max="19" width="2.85546875" style="8" customWidth="1"/>
    <col min="20" max="20" width="13.42578125" style="8" customWidth="1"/>
    <col min="21" max="21" width="2.85546875" style="8" customWidth="1"/>
    <col min="22" max="16384" width="9.140625" style="8"/>
  </cols>
  <sheetData>
    <row r="1" spans="2:21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s="7" customFormat="1" ht="12.75" x14ac:dyDescent="0.25">
      <c r="B2" s="11" t="s">
        <v>0</v>
      </c>
      <c r="C2" s="27" t="s">
        <v>24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s="7" customFormat="1" x14ac:dyDescent="0.25">
      <c r="B3" s="15"/>
    </row>
    <row r="4" spans="2:21" ht="12.75" x14ac:dyDescent="0.2">
      <c r="B4" s="16"/>
      <c r="C4" s="39" t="s">
        <v>136</v>
      </c>
      <c r="D4" s="39" t="s">
        <v>164</v>
      </c>
      <c r="E4" s="39" t="s">
        <v>187</v>
      </c>
      <c r="F4" s="39"/>
      <c r="G4" s="39" t="s">
        <v>405</v>
      </c>
      <c r="H4" s="6"/>
      <c r="I4" s="39" t="s">
        <v>188</v>
      </c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5</v>
      </c>
      <c r="U4" s="6"/>
    </row>
    <row r="5" spans="2:21" s="7" customFormat="1" ht="12.75" x14ac:dyDescent="0.2">
      <c r="B5" s="138"/>
      <c r="C5" s="139"/>
      <c r="D5" s="139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21" s="7" customFormat="1" ht="12.75" x14ac:dyDescent="0.2">
      <c r="B6" s="140" t="s">
        <v>53</v>
      </c>
      <c r="C6" s="141" t="s">
        <v>294</v>
      </c>
      <c r="D6" s="139"/>
      <c r="E6" s="90" t="str">
        <f>INPUT!$C$6 &amp; " - " &amp; INPUT!$E$6</f>
        <v>PDAM TIRTA DELI - KAB. DELI SERDANG</v>
      </c>
      <c r="F6" s="221"/>
      <c r="G6" s="8"/>
      <c r="H6" s="8"/>
      <c r="I6" s="86"/>
      <c r="J6" s="8"/>
      <c r="K6" s="8"/>
      <c r="L6" s="8"/>
      <c r="M6" s="8"/>
      <c r="N6" s="8"/>
      <c r="O6" s="8"/>
      <c r="P6" s="8"/>
      <c r="Q6" s="8"/>
    </row>
    <row r="7" spans="2:21" s="7" customFormat="1" ht="12.75" x14ac:dyDescent="0.2">
      <c r="B7" s="138"/>
      <c r="C7" s="139"/>
      <c r="D7" s="139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21" s="7" customFormat="1" ht="12.75" x14ac:dyDescent="0.2">
      <c r="B8" s="140" t="s">
        <v>54</v>
      </c>
      <c r="C8" s="141" t="s">
        <v>189</v>
      </c>
      <c r="D8" s="139"/>
      <c r="E8" s="213">
        <f>INPUT!$G$8</f>
        <v>44102</v>
      </c>
      <c r="F8" s="318"/>
      <c r="G8" s="8"/>
      <c r="H8" s="8"/>
      <c r="I8" s="86"/>
      <c r="J8" s="8"/>
      <c r="K8" s="8"/>
      <c r="L8" s="8"/>
      <c r="M8" s="8"/>
      <c r="N8" s="8"/>
      <c r="O8" s="8"/>
      <c r="P8" s="8"/>
      <c r="Q8" s="8"/>
    </row>
    <row r="9" spans="2:21" s="7" customFormat="1" ht="12.75" x14ac:dyDescent="0.2">
      <c r="B9" s="140"/>
      <c r="C9" s="141"/>
      <c r="D9" s="139"/>
      <c r="E9" s="123"/>
      <c r="F9" s="123"/>
      <c r="G9" s="8"/>
      <c r="H9" s="8"/>
      <c r="I9" s="86"/>
      <c r="J9" s="8"/>
      <c r="K9" s="8"/>
      <c r="L9" s="8"/>
      <c r="M9" s="8"/>
      <c r="N9" s="8"/>
      <c r="O9" s="8"/>
      <c r="P9" s="8"/>
      <c r="Q9" s="8"/>
    </row>
    <row r="10" spans="2:21" s="7" customFormat="1" ht="12.75" x14ac:dyDescent="0.2">
      <c r="B10" s="140" t="s">
        <v>101</v>
      </c>
      <c r="C10" s="141" t="s">
        <v>295</v>
      </c>
      <c r="D10" s="139"/>
      <c r="E10" s="90" t="str">
        <f>CALCS!$E$12</f>
        <v>Januari - Desember</v>
      </c>
      <c r="F10" s="221"/>
      <c r="G10" s="221"/>
      <c r="H10" s="8"/>
      <c r="I10" s="86"/>
      <c r="J10" s="8"/>
      <c r="K10" s="8"/>
      <c r="L10" s="8"/>
      <c r="M10" s="8"/>
      <c r="N10" s="8"/>
      <c r="O10" s="8"/>
      <c r="P10" s="8"/>
      <c r="Q10" s="8"/>
    </row>
    <row r="11" spans="2:21" s="7" customFormat="1" x14ac:dyDescent="0.2">
      <c r="B11" s="1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21" ht="12.75" x14ac:dyDescent="0.2">
      <c r="B12" s="14">
        <f>ROUNDDOWN(MAX(B$1:B5)+1,0)</f>
        <v>1</v>
      </c>
      <c r="C12" s="5" t="str">
        <f>INPUT!$C$12</f>
        <v>KATEGORI PDAM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x14ac:dyDescent="0.2">
      <c r="B13" s="4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ht="12.75" x14ac:dyDescent="0.2">
      <c r="B14" s="19"/>
      <c r="C14" s="327" t="s">
        <v>190</v>
      </c>
      <c r="D14" s="4"/>
      <c r="E14" s="122" t="str">
        <f>CALCS!$G$34</f>
        <v>Potensi untuk Sehat</v>
      </c>
      <c r="F14" s="33"/>
      <c r="G14" s="41"/>
      <c r="H14" s="33"/>
      <c r="I14" s="103"/>
      <c r="J14" s="33"/>
      <c r="K14" s="33"/>
      <c r="L14" s="33"/>
      <c r="M14" s="33"/>
      <c r="N14" s="33"/>
      <c r="O14" s="33"/>
      <c r="P14" s="33"/>
      <c r="Q14" s="4"/>
      <c r="R14" s="4"/>
      <c r="S14" s="4"/>
      <c r="T14" s="4"/>
      <c r="U14" s="4"/>
    </row>
    <row r="15" spans="2:21" ht="12.75" x14ac:dyDescent="0.2">
      <c r="B15" s="19"/>
      <c r="C15" s="38"/>
      <c r="D15" s="4"/>
      <c r="E15" s="33"/>
      <c r="F15" s="33"/>
      <c r="G15" s="41"/>
      <c r="H15" s="33"/>
      <c r="I15" s="33"/>
      <c r="J15" s="33"/>
      <c r="K15" s="33"/>
      <c r="L15" s="33"/>
      <c r="M15" s="33"/>
      <c r="N15" s="33"/>
      <c r="O15" s="33"/>
      <c r="P15" s="33"/>
      <c r="Q15" s="4"/>
      <c r="R15" s="4"/>
      <c r="S15" s="4"/>
      <c r="T15" s="4"/>
      <c r="U15" s="4"/>
    </row>
    <row r="16" spans="2:21" ht="12.75" x14ac:dyDescent="0.2">
      <c r="B16" s="14">
        <f>ROUNDDOWN(MAX(B$1:B14)+1,0)</f>
        <v>2</v>
      </c>
      <c r="C16" s="5" t="str">
        <f>INPUT!$C$25</f>
        <v>CAKUPAN PELAYANAN</v>
      </c>
      <c r="D16" s="5"/>
      <c r="E16" s="5"/>
      <c r="F16" s="5"/>
      <c r="G16" s="11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x14ac:dyDescent="0.2">
      <c r="G17" s="64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21" ht="12.75" x14ac:dyDescent="0.2">
      <c r="C18" s="199" t="s">
        <v>296</v>
      </c>
      <c r="D18" s="73" t="s">
        <v>143</v>
      </c>
      <c r="E18" s="110">
        <f>CALCS!$G$56</f>
        <v>1307012</v>
      </c>
      <c r="F18" s="134"/>
      <c r="I18" s="143"/>
      <c r="J18" s="8"/>
      <c r="K18" s="8"/>
      <c r="L18" s="8"/>
      <c r="M18" s="8"/>
      <c r="N18" s="8"/>
      <c r="O18" s="8"/>
      <c r="P18" s="8"/>
      <c r="Q18" s="8"/>
    </row>
    <row r="19" spans="2:21" ht="12.75" x14ac:dyDescent="0.2">
      <c r="C19" s="91"/>
      <c r="D19" s="73"/>
      <c r="G19" s="64"/>
      <c r="H19" s="8"/>
      <c r="I19" s="73"/>
      <c r="J19" s="8"/>
      <c r="K19" s="8"/>
      <c r="L19" s="8"/>
      <c r="M19" s="8"/>
      <c r="N19" s="8"/>
      <c r="O19" s="8"/>
      <c r="P19" s="8"/>
      <c r="Q19" s="8"/>
    </row>
    <row r="20" spans="2:21" ht="12.75" x14ac:dyDescent="0.2">
      <c r="B20" s="19"/>
      <c r="C20" s="195" t="s">
        <v>404</v>
      </c>
      <c r="D20" s="38" t="s">
        <v>28</v>
      </c>
      <c r="E20" s="109">
        <f>CALCS!$G$59</f>
        <v>7.8320244955669874E-2</v>
      </c>
      <c r="F20" s="319"/>
      <c r="G20" s="64" t="str">
        <f>CALCS!E9&amp;" "&amp;CALCS!E8</f>
        <v>Desember 2019</v>
      </c>
      <c r="H20" s="8"/>
      <c r="I20" s="8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ht="12.75" x14ac:dyDescent="0.2">
      <c r="B21" s="20"/>
      <c r="C21" s="91"/>
      <c r="D21" s="73"/>
      <c r="G21" s="64"/>
      <c r="H21" s="8"/>
      <c r="I21" s="73"/>
      <c r="J21" s="8"/>
      <c r="K21" s="8"/>
      <c r="L21" s="8"/>
      <c r="M21" s="8"/>
      <c r="N21" s="8"/>
      <c r="O21" s="8"/>
      <c r="P21" s="8"/>
      <c r="Q21" s="8"/>
    </row>
    <row r="22" spans="2:21" ht="12.75" x14ac:dyDescent="0.2">
      <c r="B22" s="20"/>
      <c r="C22" s="199" t="s">
        <v>192</v>
      </c>
      <c r="D22" s="73" t="s">
        <v>162</v>
      </c>
      <c r="E22" s="110">
        <f>INPUT!$G$32</f>
        <v>24086</v>
      </c>
      <c r="F22" s="134"/>
      <c r="I22" s="73"/>
      <c r="J22" s="8"/>
      <c r="K22" s="8"/>
      <c r="L22" s="8"/>
      <c r="M22" s="8"/>
      <c r="N22" s="8"/>
      <c r="O22" s="8"/>
      <c r="P22" s="8"/>
      <c r="Q22" s="8"/>
    </row>
    <row r="23" spans="2:21" ht="12.75" x14ac:dyDescent="0.2">
      <c r="B23" s="20"/>
      <c r="C23" s="91"/>
      <c r="D23" s="73"/>
      <c r="G23" s="73"/>
      <c r="H23" s="8"/>
      <c r="I23" s="73"/>
      <c r="J23" s="8"/>
      <c r="K23" s="8"/>
      <c r="L23" s="8"/>
      <c r="M23" s="8"/>
      <c r="N23" s="8"/>
      <c r="O23" s="8"/>
      <c r="P23" s="8"/>
      <c r="Q23" s="8"/>
    </row>
    <row r="24" spans="2:21" ht="12.75" x14ac:dyDescent="0.2">
      <c r="B24" s="20"/>
      <c r="C24" s="195" t="s">
        <v>193</v>
      </c>
      <c r="D24" s="73" t="s">
        <v>162</v>
      </c>
      <c r="E24" s="110">
        <f>INPUT!$G$33</f>
        <v>1274</v>
      </c>
      <c r="F24" s="134"/>
      <c r="G24" s="73" t="str">
        <f>CALCS!E12&amp;" "&amp;CALCS!E8</f>
        <v>Januari - Desember 2019</v>
      </c>
      <c r="H24" s="73"/>
      <c r="I24" s="143"/>
      <c r="J24" s="8"/>
      <c r="K24" s="8"/>
      <c r="L24" s="8"/>
      <c r="M24" s="8"/>
      <c r="N24" s="8"/>
      <c r="O24" s="8"/>
      <c r="P24" s="8"/>
      <c r="Q24" s="8"/>
    </row>
    <row r="25" spans="2:21" ht="12.75" x14ac:dyDescent="0.2">
      <c r="B25" s="20"/>
      <c r="C25" s="195"/>
      <c r="D25" s="73"/>
      <c r="E25" s="134"/>
      <c r="F25" s="134"/>
      <c r="G25" s="73"/>
      <c r="H25" s="8"/>
      <c r="I25" s="143"/>
      <c r="J25" s="8"/>
      <c r="K25" s="8"/>
      <c r="L25" s="8"/>
      <c r="M25" s="8"/>
      <c r="N25" s="8"/>
      <c r="O25" s="8"/>
      <c r="P25" s="8"/>
      <c r="Q25" s="8"/>
    </row>
    <row r="26" spans="2:21" ht="12.75" x14ac:dyDescent="0.2">
      <c r="B26" s="20"/>
      <c r="C26" s="195" t="s">
        <v>406</v>
      </c>
      <c r="D26" s="73" t="s">
        <v>162</v>
      </c>
      <c r="E26" s="110">
        <f>CALCS!$G$68</f>
        <v>21443</v>
      </c>
      <c r="F26" s="134"/>
      <c r="G26" s="73" t="str">
        <f>G20</f>
        <v>Desember 2019</v>
      </c>
      <c r="H26" s="8"/>
      <c r="I26" s="143"/>
      <c r="J26" s="8"/>
      <c r="K26" s="8"/>
      <c r="L26" s="8"/>
      <c r="M26" s="8"/>
      <c r="N26" s="8"/>
      <c r="O26" s="8"/>
      <c r="P26" s="8"/>
      <c r="Q26" s="8"/>
    </row>
    <row r="27" spans="2:21" ht="12.75" x14ac:dyDescent="0.2">
      <c r="B27" s="20"/>
      <c r="C27" s="195"/>
      <c r="D27" s="73"/>
      <c r="E27" s="134"/>
      <c r="F27" s="134"/>
      <c r="G27" s="73"/>
      <c r="H27" s="8"/>
      <c r="I27" s="143"/>
      <c r="J27" s="8"/>
      <c r="K27" s="8"/>
      <c r="L27" s="8"/>
      <c r="M27" s="8"/>
      <c r="N27" s="8"/>
      <c r="O27" s="8"/>
      <c r="P27" s="8"/>
      <c r="Q27" s="8"/>
    </row>
    <row r="28" spans="2:21" x14ac:dyDescent="0.2">
      <c r="B28" s="20"/>
      <c r="G28" s="64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21" ht="12.75" x14ac:dyDescent="0.2">
      <c r="B29" s="14">
        <f>ROUNDDOWN(MAX(B$1:B24)+1,0)</f>
        <v>3</v>
      </c>
      <c r="C29" s="5" t="str">
        <f>INPUT!$C$36</f>
        <v>OPERASIONAL</v>
      </c>
      <c r="D29" s="5"/>
      <c r="E29" s="5"/>
      <c r="F29" s="5"/>
      <c r="G29" s="1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1" x14ac:dyDescent="0.2">
      <c r="G30" s="64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21" ht="12.75" x14ac:dyDescent="0.2">
      <c r="C31" s="296" t="s">
        <v>506</v>
      </c>
      <c r="D31" s="38" t="s">
        <v>30</v>
      </c>
      <c r="E31" s="217">
        <f>CALCS!G81</f>
        <v>0.28577089648123</v>
      </c>
      <c r="F31" s="320"/>
      <c r="G31" s="38" t="str">
        <f>$G$24</f>
        <v>Januari - Desember 2019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21" ht="12.75" x14ac:dyDescent="0.2">
      <c r="C32" s="297" t="s">
        <v>507</v>
      </c>
      <c r="D32" s="73" t="s">
        <v>31</v>
      </c>
      <c r="E32" s="110">
        <f>CALCS!G79</f>
        <v>3681431</v>
      </c>
      <c r="F32" s="134"/>
      <c r="G32" s="38" t="str">
        <f>$G$24</f>
        <v>Januari - Desember 2019</v>
      </c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21" ht="12.75" x14ac:dyDescent="0.2">
      <c r="C33" s="297"/>
      <c r="D33" s="73" t="s">
        <v>176</v>
      </c>
      <c r="E33" s="110">
        <f>CALCS!G80</f>
        <v>116.73741121258244</v>
      </c>
      <c r="F33" s="134"/>
      <c r="G33" s="38" t="str">
        <f>$G$24</f>
        <v>Januari - Desember 2019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21" ht="12.75" x14ac:dyDescent="0.2">
      <c r="C34" s="195"/>
      <c r="D34" s="73"/>
      <c r="G34" s="64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21" ht="12.75" x14ac:dyDescent="0.2">
      <c r="B35" s="19"/>
      <c r="C35" s="297" t="s">
        <v>510</v>
      </c>
      <c r="D35" s="38" t="s">
        <v>30</v>
      </c>
      <c r="E35" s="217">
        <f>CALCS!$G$85</f>
        <v>0.32759263234259228</v>
      </c>
      <c r="F35" s="320"/>
      <c r="G35" s="38" t="str">
        <f>$G$24</f>
        <v>Januari - Desember 2019</v>
      </c>
      <c r="H35" s="4"/>
      <c r="I35" s="8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2.75" x14ac:dyDescent="0.2">
      <c r="B36" s="20"/>
      <c r="C36" s="297" t="s">
        <v>508</v>
      </c>
      <c r="D36" s="73" t="s">
        <v>31</v>
      </c>
      <c r="E36" s="110">
        <f>CALCS!$G$83</f>
        <v>3014188</v>
      </c>
      <c r="F36" s="134"/>
      <c r="G36" s="38" t="str">
        <f>$G$24</f>
        <v>Januari - Desember 2019</v>
      </c>
      <c r="H36" s="8"/>
      <c r="I36" s="143"/>
      <c r="J36" s="8"/>
      <c r="K36" s="8"/>
      <c r="L36" s="8"/>
      <c r="M36" s="8"/>
      <c r="N36" s="8"/>
      <c r="O36" s="8"/>
      <c r="P36" s="8"/>
      <c r="Q36" s="8"/>
    </row>
    <row r="37" spans="2:21" ht="12.75" x14ac:dyDescent="0.2">
      <c r="B37" s="20"/>
      <c r="C37" s="195"/>
      <c r="D37" s="73" t="s">
        <v>176</v>
      </c>
      <c r="E37" s="142">
        <f>CALCS!$G$84</f>
        <v>95.579274479959409</v>
      </c>
      <c r="F37" s="321"/>
      <c r="G37" s="38" t="str">
        <f>$G$24</f>
        <v>Januari - Desember 2019</v>
      </c>
      <c r="H37" s="8"/>
      <c r="I37" s="143"/>
      <c r="J37" s="8"/>
      <c r="K37" s="8"/>
      <c r="L37" s="8"/>
      <c r="M37" s="8"/>
      <c r="N37" s="8"/>
      <c r="O37" s="8"/>
      <c r="P37" s="8"/>
      <c r="Q37" s="8"/>
    </row>
    <row r="38" spans="2:21" ht="12.75" x14ac:dyDescent="0.2">
      <c r="B38" s="20"/>
      <c r="C38" s="91"/>
      <c r="D38" s="73"/>
      <c r="G38" s="73"/>
      <c r="H38" s="8"/>
      <c r="I38" s="73"/>
      <c r="J38" s="8"/>
      <c r="K38" s="8"/>
      <c r="L38" s="8"/>
      <c r="M38" s="8"/>
      <c r="N38" s="8"/>
      <c r="O38" s="8"/>
      <c r="P38" s="8"/>
      <c r="Q38" s="8"/>
    </row>
    <row r="39" spans="2:21" ht="12.75" x14ac:dyDescent="0.2">
      <c r="B39" s="20"/>
      <c r="C39" s="199" t="s">
        <v>194</v>
      </c>
      <c r="D39" s="153" t="s">
        <v>195</v>
      </c>
      <c r="E39" s="142">
        <f>CALCS!$G$86</f>
        <v>125.14273852030225</v>
      </c>
      <c r="F39" s="321"/>
      <c r="G39" s="38" t="str">
        <f>$G$24</f>
        <v>Januari - Desember 2019</v>
      </c>
      <c r="H39" s="8"/>
      <c r="I39" s="143"/>
      <c r="J39" s="8"/>
      <c r="K39" s="8"/>
      <c r="L39" s="8"/>
      <c r="M39" s="8"/>
      <c r="N39" s="8"/>
      <c r="O39" s="8"/>
      <c r="P39" s="8"/>
      <c r="Q39" s="8"/>
    </row>
    <row r="40" spans="2:21" ht="12.75" x14ac:dyDescent="0.2">
      <c r="B40" s="20"/>
      <c r="C40" s="91"/>
      <c r="D40" s="73"/>
      <c r="G40" s="38"/>
      <c r="H40" s="8"/>
      <c r="I40" s="73"/>
      <c r="J40" s="8"/>
      <c r="K40" s="8"/>
      <c r="L40" s="8"/>
      <c r="M40" s="8"/>
      <c r="N40" s="8"/>
      <c r="O40" s="8"/>
      <c r="P40" s="8"/>
      <c r="Q40" s="8"/>
    </row>
    <row r="41" spans="2:21" ht="12.75" x14ac:dyDescent="0.2">
      <c r="B41" s="20"/>
      <c r="C41" s="199" t="s">
        <v>367</v>
      </c>
      <c r="D41" s="73" t="s">
        <v>176</v>
      </c>
      <c r="E41" s="110">
        <f>CALCS!$G$97</f>
        <v>5.3333333333333712</v>
      </c>
      <c r="F41" s="134"/>
      <c r="G41" s="38" t="str">
        <f>$G$24</f>
        <v>Januari - Desember 2019</v>
      </c>
      <c r="H41" s="8"/>
      <c r="I41" s="73"/>
      <c r="J41" s="8"/>
      <c r="K41" s="8"/>
      <c r="L41" s="8"/>
      <c r="M41" s="8"/>
      <c r="N41" s="8"/>
      <c r="O41" s="8"/>
      <c r="P41" s="8"/>
      <c r="Q41" s="8"/>
    </row>
    <row r="42" spans="2:21" ht="12.75" x14ac:dyDescent="0.2">
      <c r="B42" s="20"/>
      <c r="C42" s="200"/>
      <c r="D42" s="73"/>
      <c r="G42" s="73"/>
      <c r="H42" s="8"/>
      <c r="I42" s="73"/>
      <c r="J42" s="8"/>
      <c r="K42" s="8"/>
      <c r="L42" s="8"/>
      <c r="M42" s="8"/>
      <c r="N42" s="8"/>
      <c r="O42" s="8"/>
      <c r="P42" s="8"/>
      <c r="Q42" s="8"/>
    </row>
    <row r="43" spans="2:21" ht="12.75" x14ac:dyDescent="0.2">
      <c r="B43" s="20"/>
      <c r="C43" s="199" t="s">
        <v>368</v>
      </c>
      <c r="D43" s="73" t="s">
        <v>48</v>
      </c>
      <c r="E43" s="137">
        <f>CALCS!$G$101</f>
        <v>0.26304848317648527</v>
      </c>
      <c r="F43" s="234"/>
      <c r="G43" s="38" t="str">
        <f>$G$24</f>
        <v>Januari - Desember 2019</v>
      </c>
      <c r="H43" s="8"/>
      <c r="I43" s="143"/>
      <c r="J43" s="8"/>
      <c r="K43" s="8"/>
      <c r="L43" s="8"/>
      <c r="M43" s="8"/>
      <c r="N43" s="8"/>
      <c r="O43" s="8"/>
      <c r="P43" s="8"/>
      <c r="Q43" s="8"/>
    </row>
    <row r="44" spans="2:21" ht="12.75" x14ac:dyDescent="0.2">
      <c r="B44" s="20"/>
      <c r="C44" s="199"/>
      <c r="D44" s="73"/>
      <c r="E44" s="234"/>
      <c r="F44" s="234"/>
      <c r="G44" s="38"/>
      <c r="H44" s="8"/>
      <c r="I44" s="143"/>
      <c r="J44" s="8"/>
      <c r="K44" s="8"/>
      <c r="L44" s="8"/>
      <c r="M44" s="8"/>
      <c r="N44" s="8"/>
      <c r="O44" s="8"/>
      <c r="P44" s="8"/>
      <c r="Q44" s="8"/>
    </row>
    <row r="45" spans="2:21" ht="12.75" x14ac:dyDescent="0.2">
      <c r="B45" s="20"/>
      <c r="C45" s="199" t="s">
        <v>457</v>
      </c>
      <c r="D45" s="73" t="s">
        <v>430</v>
      </c>
      <c r="E45" s="137">
        <f>CALCS!$G$102</f>
        <v>1.974430498244402E-3</v>
      </c>
      <c r="F45" s="234"/>
      <c r="G45" s="38" t="str">
        <f>$G$24</f>
        <v>Januari - Desember 2019</v>
      </c>
      <c r="H45" s="8"/>
      <c r="I45" s="143"/>
      <c r="J45" s="8"/>
      <c r="K45" s="8"/>
      <c r="L45" s="8"/>
      <c r="M45" s="8"/>
      <c r="N45" s="8"/>
      <c r="O45" s="8"/>
      <c r="P45" s="8"/>
      <c r="Q45" s="8"/>
    </row>
    <row r="46" spans="2:21" x14ac:dyDescent="0.2">
      <c r="B46" s="20"/>
      <c r="G46" s="64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21" ht="12.75" x14ac:dyDescent="0.2">
      <c r="B47" s="14">
        <f>ROUNDDOWN(MAX(B$1:B41)+1,0)</f>
        <v>4</v>
      </c>
      <c r="C47" s="5" t="str">
        <f>INPUT!$C$54</f>
        <v>KEUANGAN</v>
      </c>
      <c r="D47" s="5"/>
      <c r="E47" s="5"/>
      <c r="F47" s="5"/>
      <c r="G47" s="11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x14ac:dyDescent="0.2">
      <c r="G48" s="64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21" ht="12.75" x14ac:dyDescent="0.2">
      <c r="B49" s="19"/>
      <c r="C49" s="195" t="s">
        <v>425</v>
      </c>
      <c r="D49" s="38" t="s">
        <v>30</v>
      </c>
      <c r="E49" s="217">
        <f>CALCS!G111</f>
        <v>0.22345360921632854</v>
      </c>
      <c r="F49" s="320"/>
      <c r="G49" s="38" t="str">
        <f>$G$24</f>
        <v>Januari - Desember 2019</v>
      </c>
      <c r="H49" s="4"/>
      <c r="I49" s="8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2">
      <c r="B50" s="20"/>
      <c r="C50" s="91"/>
      <c r="G50" s="64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21" ht="12.75" x14ac:dyDescent="0.2">
      <c r="B51" s="20"/>
      <c r="C51" s="195" t="s">
        <v>410</v>
      </c>
      <c r="D51" s="8" t="s">
        <v>30</v>
      </c>
      <c r="E51" s="108">
        <f>CALCS!$G$120</f>
        <v>0.90987157970057775</v>
      </c>
      <c r="F51" s="322"/>
      <c r="G51" s="38" t="str">
        <f>$G$24</f>
        <v>Januari - Desember 2019</v>
      </c>
      <c r="H51" s="8"/>
      <c r="I51" s="86"/>
      <c r="J51" s="8"/>
      <c r="K51" s="8"/>
      <c r="L51" s="8"/>
      <c r="M51" s="8"/>
      <c r="N51" s="8"/>
      <c r="O51" s="8"/>
      <c r="P51" s="8"/>
      <c r="Q51" s="8"/>
    </row>
    <row r="52" spans="2:21" x14ac:dyDescent="0.2">
      <c r="B52" s="20"/>
      <c r="C52" s="91"/>
      <c r="G52" s="64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21" ht="12.75" x14ac:dyDescent="0.2">
      <c r="B53" s="20"/>
      <c r="C53" s="195" t="s">
        <v>369</v>
      </c>
      <c r="D53" s="8" t="s">
        <v>30</v>
      </c>
      <c r="E53" s="108">
        <f>CALCS!$G$125</f>
        <v>0.94997990064410331</v>
      </c>
      <c r="F53" s="322"/>
      <c r="G53" s="38" t="str">
        <f>$G$24</f>
        <v>Januari - Desember 2019</v>
      </c>
      <c r="H53" s="8"/>
      <c r="I53" s="86"/>
      <c r="J53" s="8"/>
      <c r="K53" s="8"/>
      <c r="L53" s="8"/>
      <c r="M53" s="8"/>
      <c r="N53" s="8"/>
      <c r="O53" s="8"/>
      <c r="P53" s="8"/>
      <c r="Q53" s="8"/>
    </row>
    <row r="54" spans="2:21" x14ac:dyDescent="0.2">
      <c r="B54" s="20"/>
      <c r="E54" s="32"/>
      <c r="F54" s="32"/>
      <c r="G54" s="40"/>
      <c r="H54" s="32"/>
      <c r="I54" s="32"/>
      <c r="J54" s="32"/>
      <c r="K54" s="32"/>
      <c r="L54" s="32"/>
      <c r="M54" s="32"/>
      <c r="N54" s="32"/>
      <c r="O54" s="32"/>
      <c r="P54" s="32"/>
      <c r="Q54" s="8"/>
    </row>
    <row r="55" spans="2:21" ht="12.75" x14ac:dyDescent="0.2">
      <c r="B55" s="14">
        <f>ROUNDDOWN(MAX(B$1:B54)+1,0)</f>
        <v>5</v>
      </c>
      <c r="C55" s="5" t="str">
        <f>INPUT!$C$69</f>
        <v>PEMERINTAH DAERAH</v>
      </c>
      <c r="D55" s="5"/>
      <c r="E55" s="5"/>
      <c r="F55" s="5"/>
      <c r="G55" s="11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s="121" customFormat="1" x14ac:dyDescent="0.2">
      <c r="B56" s="47"/>
      <c r="C56" s="23"/>
      <c r="D56" s="23"/>
      <c r="E56" s="23"/>
      <c r="F56" s="23"/>
      <c r="G56" s="120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2:21" ht="12.75" x14ac:dyDescent="0.2">
      <c r="C57" s="199" t="s">
        <v>297</v>
      </c>
      <c r="D57" s="91"/>
      <c r="E57" s="90" t="str">
        <f>INPUT!$G$72</f>
        <v>KAB. DELI SERDANG</v>
      </c>
      <c r="F57" s="221"/>
      <c r="G57" s="64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21" x14ac:dyDescent="0.2">
      <c r="C58" s="91"/>
      <c r="D58" s="91"/>
      <c r="G58" s="64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21" ht="12.75" x14ac:dyDescent="0.2">
      <c r="B59" s="19"/>
      <c r="C59" s="195" t="s">
        <v>196</v>
      </c>
      <c r="D59" s="38"/>
      <c r="E59" s="90" t="str">
        <f>CALCS!$G$139</f>
        <v>Tersedia</v>
      </c>
      <c r="F59" s="221"/>
      <c r="G59" s="3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2.75" x14ac:dyDescent="0.2">
      <c r="B60" s="20"/>
      <c r="C60" s="38" t="s">
        <v>197</v>
      </c>
      <c r="D60" s="91" t="s">
        <v>180</v>
      </c>
      <c r="E60" s="90">
        <f>CALCS!G140</f>
        <v>2035</v>
      </c>
      <c r="F60" s="221"/>
      <c r="G60" s="64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21" x14ac:dyDescent="0.2">
      <c r="B61" s="20"/>
      <c r="C61" s="91"/>
      <c r="D61" s="91"/>
      <c r="G61" s="64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21" ht="12.75" x14ac:dyDescent="0.2">
      <c r="B62" s="20"/>
      <c r="C62" s="195" t="s">
        <v>198</v>
      </c>
      <c r="D62" s="91" t="s">
        <v>30</v>
      </c>
      <c r="E62" s="108">
        <f>INPUT!$G$86</f>
        <v>0.47499999999999998</v>
      </c>
      <c r="F62" s="322"/>
      <c r="G62" s="64"/>
      <c r="H62" s="8"/>
      <c r="I62" s="86"/>
      <c r="J62" s="8"/>
      <c r="K62" s="8"/>
      <c r="L62" s="8"/>
      <c r="M62" s="8"/>
      <c r="N62" s="8"/>
      <c r="O62" s="8"/>
      <c r="P62" s="8"/>
      <c r="Q62" s="8"/>
    </row>
    <row r="63" spans="2:21" ht="12.75" x14ac:dyDescent="0.2">
      <c r="B63" s="20"/>
      <c r="C63" s="195" t="s">
        <v>199</v>
      </c>
      <c r="D63" s="91" t="s">
        <v>30</v>
      </c>
      <c r="E63" s="108">
        <f>INPUT!$G$87</f>
        <v>0</v>
      </c>
      <c r="F63" s="322"/>
      <c r="G63" s="64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21" x14ac:dyDescent="0.2">
      <c r="B64" s="20"/>
      <c r="C64" s="91"/>
      <c r="D64" s="91"/>
      <c r="G64" s="6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21" ht="12.75" x14ac:dyDescent="0.2">
      <c r="B65" s="20"/>
      <c r="C65" s="195" t="s">
        <v>298</v>
      </c>
      <c r="D65" s="91" t="s">
        <v>270</v>
      </c>
      <c r="E65" s="110">
        <f>INPUT!$G$83</f>
        <v>1171151</v>
      </c>
      <c r="F65" s="134"/>
      <c r="G65" s="64"/>
      <c r="H65" s="8"/>
      <c r="I65" s="86"/>
      <c r="J65" s="8"/>
      <c r="K65" s="8"/>
      <c r="L65" s="8"/>
      <c r="M65" s="8"/>
      <c r="N65" s="8"/>
      <c r="O65" s="8"/>
      <c r="P65" s="8"/>
      <c r="Q65" s="8"/>
    </row>
    <row r="66" spans="2:21" ht="12.75" x14ac:dyDescent="0.2">
      <c r="B66" s="20"/>
      <c r="C66" s="195" t="s">
        <v>299</v>
      </c>
      <c r="D66" s="91" t="s">
        <v>270</v>
      </c>
      <c r="E66" s="110">
        <f>INPUT!$G$84</f>
        <v>0</v>
      </c>
      <c r="F66" s="134"/>
      <c r="G66" s="6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21" x14ac:dyDescent="0.2">
      <c r="B67" s="20"/>
      <c r="C67" s="91"/>
      <c r="D67" s="91"/>
      <c r="G67" s="6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21" ht="12.75" x14ac:dyDescent="0.2">
      <c r="B68" s="20"/>
      <c r="C68" s="195" t="s">
        <v>370</v>
      </c>
      <c r="D68" s="91" t="s">
        <v>30</v>
      </c>
      <c r="E68" s="108">
        <f>CALCS!G154</f>
        <v>6.3551020161425704E-3</v>
      </c>
      <c r="F68" s="322"/>
      <c r="G68" s="64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21" x14ac:dyDescent="0.2">
      <c r="B69" s="20"/>
      <c r="C69" s="91"/>
      <c r="D69" s="91"/>
      <c r="G69" s="64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21" ht="12.75" x14ac:dyDescent="0.2">
      <c r="B70" s="20"/>
      <c r="C70" s="195" t="s">
        <v>371</v>
      </c>
      <c r="D70" s="91"/>
      <c r="E70" s="90" t="str">
        <f>CALCS!$G$163</f>
        <v>Sangat Tinggi</v>
      </c>
      <c r="F70" s="221"/>
      <c r="G70" s="64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21" x14ac:dyDescent="0.2">
      <c r="B71" s="20"/>
      <c r="G71" s="64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21" ht="12.75" x14ac:dyDescent="0.2">
      <c r="B72" s="14"/>
      <c r="C72" s="184" t="s">
        <v>289</v>
      </c>
      <c r="D72" s="21"/>
      <c r="E72" s="21"/>
      <c r="F72" s="21"/>
      <c r="G72" s="11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2:21" x14ac:dyDescent="0.2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21" x14ac:dyDescent="0.2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21" x14ac:dyDescent="0.2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21" x14ac:dyDescent="0.2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21" x14ac:dyDescent="0.2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21" x14ac:dyDescent="0.2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21" x14ac:dyDescent="0.2">
      <c r="B79" s="20"/>
      <c r="E79" s="32"/>
      <c r="F79" s="3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8"/>
      <c r="R79" s="42"/>
      <c r="S79" s="32"/>
      <c r="T79" s="43"/>
      <c r="U79" s="32"/>
    </row>
    <row r="80" spans="2:21" x14ac:dyDescent="0.2">
      <c r="B80" s="20"/>
      <c r="E80" s="34"/>
      <c r="F80" s="34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8"/>
      <c r="R80" s="42"/>
      <c r="S80" s="32"/>
      <c r="T80" s="43"/>
      <c r="U80" s="32"/>
    </row>
    <row r="81" spans="2:21" x14ac:dyDescent="0.2">
      <c r="B81" s="20"/>
      <c r="E81" s="35"/>
      <c r="F81" s="35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8"/>
      <c r="R81" s="32"/>
      <c r="S81" s="32"/>
      <c r="T81" s="43"/>
      <c r="U81" s="32"/>
    </row>
    <row r="82" spans="2:21" x14ac:dyDescent="0.2">
      <c r="B82" s="20"/>
      <c r="E82" s="32"/>
      <c r="F82" s="3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8"/>
      <c r="R82" s="32"/>
      <c r="S82" s="32"/>
      <c r="T82" s="43"/>
      <c r="U82" s="32"/>
    </row>
    <row r="83" spans="2:21" x14ac:dyDescent="0.2">
      <c r="B83" s="20"/>
      <c r="E83" s="32"/>
      <c r="F83" s="32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8"/>
      <c r="R83" s="32"/>
      <c r="S83" s="32"/>
      <c r="T83" s="43"/>
      <c r="U83" s="32"/>
    </row>
    <row r="84" spans="2:21" x14ac:dyDescent="0.2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32"/>
      <c r="S84" s="32"/>
      <c r="T84" s="32"/>
      <c r="U84" s="32"/>
    </row>
    <row r="85" spans="2:21" x14ac:dyDescent="0.2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2"/>
      <c r="S85" s="32"/>
      <c r="T85" s="32"/>
      <c r="U85" s="32"/>
    </row>
    <row r="86" spans="2:21" x14ac:dyDescent="0.2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32"/>
      <c r="S86" s="32"/>
      <c r="T86" s="32"/>
      <c r="U86" s="32"/>
    </row>
    <row r="87" spans="2:21" x14ac:dyDescent="0.2">
      <c r="R87" s="32"/>
      <c r="S87" s="32"/>
      <c r="T87" s="32"/>
      <c r="U87" s="32"/>
    </row>
    <row r="94" spans="2:21" x14ac:dyDescent="0.2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21" x14ac:dyDescent="0.2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</sheetData>
  <conditionalFormatting sqref="T84:T1048576 T73:T82 T55:T58 T52:T53 T1:T48">
    <cfRule type="containsText" dxfId="38" priority="48" operator="containsText" text="TRUE">
      <formula>NOT(ISERROR(SEARCH("TRUE",T1)))</formula>
    </cfRule>
  </conditionalFormatting>
  <conditionalFormatting sqref="T72 T54">
    <cfRule type="containsText" dxfId="37" priority="47" operator="containsText" text="TRUE">
      <formula>NOT(ISERROR(SEARCH("TRUE",T54)))</formula>
    </cfRule>
  </conditionalFormatting>
  <conditionalFormatting sqref="T83">
    <cfRule type="containsText" dxfId="36" priority="45" operator="containsText" text="TRUE">
      <formula>NOT(ISERROR(SEARCH("TRUE",T83)))</formula>
    </cfRule>
  </conditionalFormatting>
  <conditionalFormatting sqref="T59:T62 T71">
    <cfRule type="containsText" dxfId="35" priority="44" operator="containsText" text="TRUE">
      <formula>NOT(ISERROR(SEARCH("TRUE",T59)))</formula>
    </cfRule>
  </conditionalFormatting>
  <conditionalFormatting sqref="T49">
    <cfRule type="containsText" dxfId="34" priority="38" operator="containsText" text="TRUE">
      <formula>NOT(ISERROR(SEARCH("TRUE",T49)))</formula>
    </cfRule>
  </conditionalFormatting>
  <conditionalFormatting sqref="T63">
    <cfRule type="containsText" dxfId="33" priority="37" operator="containsText" text="TRUE">
      <formula>NOT(ISERROR(SEARCH("TRUE",T63)))</formula>
    </cfRule>
  </conditionalFormatting>
  <conditionalFormatting sqref="T64 T68">
    <cfRule type="containsText" dxfId="32" priority="36" operator="containsText" text="TRUE">
      <formula>NOT(ISERROR(SEARCH("TRUE",T64)))</formula>
    </cfRule>
  </conditionalFormatting>
  <conditionalFormatting sqref="T69:T70">
    <cfRule type="containsText" dxfId="31" priority="35" operator="containsText" text="TRUE">
      <formula>NOT(ISERROR(SEARCH("TRUE",T69)))</formula>
    </cfRule>
  </conditionalFormatting>
  <conditionalFormatting sqref="T50:T51">
    <cfRule type="containsText" dxfId="30" priority="26" operator="containsText" text="TRUE">
      <formula>NOT(ISERROR(SEARCH("TRUE",T50)))</formula>
    </cfRule>
  </conditionalFormatting>
  <conditionalFormatting sqref="T65">
    <cfRule type="containsText" dxfId="29" priority="21" operator="containsText" text="TRUE">
      <formula>NOT(ISERROR(SEARCH("TRUE",T65)))</formula>
    </cfRule>
  </conditionalFormatting>
  <conditionalFormatting sqref="T66">
    <cfRule type="containsText" dxfId="28" priority="20" operator="containsText" text="TRUE">
      <formula>NOT(ISERROR(SEARCH("TRUE",T66)))</formula>
    </cfRule>
  </conditionalFormatting>
  <conditionalFormatting sqref="T67">
    <cfRule type="containsText" dxfId="27" priority="19" operator="containsText" text="TRUE">
      <formula>NOT(ISERROR(SEARCH("TRUE",T67)))</formula>
    </cfRule>
  </conditionalFormatting>
  <conditionalFormatting sqref="E59:F59">
    <cfRule type="containsText" dxfId="26" priority="8" operator="containsText" text="Not available">
      <formula>NOT(ISERROR(SEARCH("Not available",E59)))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rowBreaks count="1" manualBreakCount="1">
    <brk id="46" min="1" max="9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operator="lessThanOrEqual" id="{85EDE10D-B958-4117-843B-B613D81F4403}">
            <xm:f>CALCS!$G$63</xm:f>
            <x14:dxf>
              <font>
                <b/>
                <i val="0"/>
                <color rgb="FFC00000"/>
              </font>
              <fill>
                <patternFill patternType="none">
                  <bgColor auto="1"/>
                </patternFill>
              </fill>
            </x14:dxf>
          </x14:cfRule>
          <x14:cfRule type="cellIs" priority="51" operator="lessThan" id="{2E81142C-DD25-4335-872E-4365751C54F2}">
            <xm:f>CALCS!G$63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2" operator="lessThan" id="{37F0857A-1548-415B-8179-554135EE653E}">
            <xm:f>CALCS!#REF!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E20:F20</xm:sqref>
        </x14:conditionalFormatting>
        <x14:conditionalFormatting xmlns:xm="http://schemas.microsoft.com/office/excel/2006/main">
          <x14:cfRule type="cellIs" priority="5" operator="lessThan" id="{76E4C9AF-3733-40B7-864D-570B37E7DF90}">
            <xm:f>CALCS!$G$121</xm:f>
            <x14:dxf/>
          </x14:cfRule>
          <xm:sqref>E51:F51</xm:sqref>
        </x14:conditionalFormatting>
        <x14:conditionalFormatting xmlns:xm="http://schemas.microsoft.com/office/excel/2006/main">
          <x14:cfRule type="cellIs" priority="3" operator="greaterThan" id="{7AD708C2-27D7-45B2-9ED0-E02F45C48706}">
            <xm:f>CALCS!$G$89</xm:f>
            <x14:dxf>
              <font>
                <b/>
                <i val="0"/>
                <color rgb="FFC00000"/>
              </font>
            </x14:dxf>
          </x14:cfRule>
          <x14:cfRule type="cellIs" priority="4" operator="greaterThan" id="{8D4C10AA-9BE7-4D78-AECE-CCC8BBAE89B8}">
            <xm:f>CALCS!$G$89</xm:f>
            <x14:dxf/>
          </x14:cfRule>
          <xm:sqref>E35:F35</xm:sqref>
        </x14:conditionalFormatting>
        <x14:conditionalFormatting xmlns:xm="http://schemas.microsoft.com/office/excel/2006/main">
          <x14:cfRule type="cellIs" priority="1" operator="greaterThan" id="{A73017C0-D08F-40F6-9285-B4E834D866CB}">
            <xm:f>CALCS!$G$89</xm:f>
            <x14:dxf>
              <font>
                <b/>
                <i val="0"/>
                <color rgb="FFC00000"/>
              </font>
            </x14:dxf>
          </x14:cfRule>
          <x14:cfRule type="cellIs" priority="2" operator="greaterThan" id="{258968A7-FAEA-4024-827F-0A84D83CE99A}">
            <xm:f>CALCS!$G$89</xm:f>
            <x14:dxf/>
          </x14:cfRule>
          <xm:sqref>E31:F31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4.9989318521683403E-2"/>
  </sheetPr>
  <dimension ref="A1:N314"/>
  <sheetViews>
    <sheetView showGridLines="0" tabSelected="1" zoomScale="80" zoomScaleNormal="80" zoomScalePageLayoutView="80" workbookViewId="0">
      <selection activeCell="D26" sqref="D26"/>
    </sheetView>
  </sheetViews>
  <sheetFormatPr defaultColWidth="9.140625" defaultRowHeight="12" x14ac:dyDescent="0.2"/>
  <cols>
    <col min="1" max="1" width="1.85546875" style="8" customWidth="1"/>
    <col min="2" max="2" width="3.42578125" style="18" customWidth="1"/>
    <col min="3" max="3" width="33.42578125" style="8" customWidth="1"/>
    <col min="4" max="4" width="3.42578125" style="8" customWidth="1"/>
    <col min="5" max="5" width="33.42578125" style="8" customWidth="1"/>
    <col min="6" max="6" width="3.42578125" style="10" customWidth="1"/>
    <col min="7" max="7" width="18.42578125" style="10" bestFit="1" customWidth="1"/>
    <col min="8" max="9" width="9.140625" style="10"/>
    <col min="10" max="10" width="23.140625" style="10" customWidth="1"/>
    <col min="11" max="11" width="10.42578125" style="8" customWidth="1"/>
    <col min="12" max="12" width="17.85546875" style="8" bestFit="1" customWidth="1"/>
    <col min="13" max="13" width="13.42578125" style="8" customWidth="1"/>
    <col min="14" max="14" width="14.140625" style="8" customWidth="1"/>
    <col min="15" max="16384" width="9.140625" style="8"/>
  </cols>
  <sheetData>
    <row r="1" spans="1:13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222"/>
      <c r="K1" s="223"/>
      <c r="L1" s="223"/>
      <c r="M1" s="223"/>
    </row>
    <row r="2" spans="1:13" s="7" customFormat="1" ht="15" x14ac:dyDescent="0.25">
      <c r="B2" s="201" t="s">
        <v>374</v>
      </c>
      <c r="C2" s="27"/>
      <c r="D2" s="12"/>
      <c r="E2" s="12"/>
      <c r="F2" s="12"/>
      <c r="G2" s="12"/>
      <c r="H2" s="12"/>
      <c r="I2" s="12"/>
      <c r="J2" s="224"/>
      <c r="K2" s="223"/>
      <c r="L2" s="223"/>
      <c r="M2" s="223"/>
    </row>
    <row r="3" spans="1:13" s="7" customFormat="1" ht="13.5" customHeight="1" x14ac:dyDescent="0.25">
      <c r="A3" s="149"/>
      <c r="B3" s="150"/>
      <c r="C3" s="149"/>
      <c r="D3" s="149"/>
      <c r="E3" s="149"/>
      <c r="F3" s="149"/>
      <c r="G3" s="149"/>
      <c r="H3" s="149"/>
      <c r="I3" s="149"/>
      <c r="J3" s="149"/>
    </row>
    <row r="4" spans="1:13" s="7" customFormat="1" ht="13.5" customHeight="1" x14ac:dyDescent="0.25">
      <c r="A4" s="149"/>
      <c r="B4" s="150"/>
      <c r="C4" s="169" t="s">
        <v>372</v>
      </c>
      <c r="D4" s="169" t="str">
        <f>":   "&amp;INPUT!C6</f>
        <v>:   PDAM TIRTA DELI</v>
      </c>
      <c r="F4" s="149"/>
      <c r="G4" s="149"/>
      <c r="H4" s="149"/>
      <c r="I4" s="149"/>
      <c r="J4" s="149"/>
    </row>
    <row r="5" spans="1:13" s="7" customFormat="1" ht="13.5" customHeight="1" x14ac:dyDescent="0.25">
      <c r="A5" s="149"/>
      <c r="B5" s="150"/>
      <c r="C5" s="169" t="s">
        <v>373</v>
      </c>
      <c r="D5" s="169" t="str">
        <f>":   "&amp;INPUT!E6</f>
        <v>:   KAB. DELI SERDANG</v>
      </c>
      <c r="F5" s="149"/>
      <c r="G5" s="149"/>
      <c r="H5" s="149"/>
      <c r="I5" s="149"/>
      <c r="J5" s="149"/>
    </row>
    <row r="6" spans="1:13" s="7" customFormat="1" ht="13.5" customHeight="1" x14ac:dyDescent="0.25">
      <c r="A6" s="149"/>
      <c r="B6" s="150"/>
      <c r="C6" s="149"/>
      <c r="D6" s="149"/>
      <c r="E6" s="149"/>
      <c r="F6" s="149"/>
      <c r="G6" s="149"/>
      <c r="H6" s="149"/>
      <c r="I6" s="149"/>
      <c r="J6" s="149"/>
    </row>
    <row r="7" spans="1:13" s="7" customFormat="1" ht="13.5" customHeight="1" x14ac:dyDescent="0.25">
      <c r="A7" s="149"/>
      <c r="B7" s="150"/>
      <c r="C7" s="204" t="s">
        <v>375</v>
      </c>
      <c r="D7" s="149"/>
      <c r="E7" s="204" t="s">
        <v>376</v>
      </c>
      <c r="F7" s="149"/>
      <c r="G7" s="210" t="s">
        <v>413</v>
      </c>
      <c r="H7" s="210"/>
      <c r="I7" s="210"/>
      <c r="J7" s="210"/>
      <c r="K7" s="223"/>
      <c r="L7" s="223"/>
      <c r="M7" s="223"/>
    </row>
    <row r="8" spans="1:13" s="7" customFormat="1" ht="25.5" customHeight="1" thickBot="1" x14ac:dyDescent="0.3">
      <c r="A8" s="149"/>
      <c r="B8" s="150"/>
      <c r="C8" s="203" t="str">
        <f>CALCS!$G$34</f>
        <v>Potensi untuk Sehat</v>
      </c>
      <c r="D8" s="149"/>
      <c r="E8" s="203" t="str">
        <f>CALCS!$G$165</f>
        <v>Tinggi/Sangat Tinggi</v>
      </c>
      <c r="F8" s="149"/>
      <c r="G8" s="149"/>
      <c r="H8" s="149"/>
      <c r="I8" s="149"/>
      <c r="J8" s="149"/>
    </row>
    <row r="9" spans="1:13" s="7" customFormat="1" ht="13.5" customHeight="1" x14ac:dyDescent="0.25">
      <c r="A9" s="149"/>
      <c r="B9" s="150"/>
      <c r="C9" s="149"/>
      <c r="D9" s="149"/>
      <c r="E9" s="149"/>
      <c r="F9" s="149"/>
      <c r="G9" s="328" t="s">
        <v>466</v>
      </c>
      <c r="H9" s="262" t="s">
        <v>467</v>
      </c>
      <c r="I9" s="262" t="s">
        <v>467</v>
      </c>
      <c r="J9" s="262" t="s">
        <v>468</v>
      </c>
      <c r="K9" s="262" t="s">
        <v>469</v>
      </c>
      <c r="L9" s="263" t="s">
        <v>470</v>
      </c>
    </row>
    <row r="10" spans="1:13" s="7" customFormat="1" ht="30" customHeight="1" thickBot="1" x14ac:dyDescent="0.3">
      <c r="A10" s="149"/>
      <c r="B10" s="150"/>
      <c r="C10" s="149"/>
      <c r="D10" s="149"/>
      <c r="E10" s="149"/>
      <c r="F10" s="149"/>
      <c r="G10" s="329"/>
      <c r="H10" s="264" t="s">
        <v>471</v>
      </c>
      <c r="I10" s="264" t="s">
        <v>472</v>
      </c>
      <c r="J10" s="264" t="s">
        <v>473</v>
      </c>
      <c r="K10" s="264" t="s">
        <v>474</v>
      </c>
      <c r="L10" s="265" t="s">
        <v>475</v>
      </c>
    </row>
    <row r="11" spans="1:13" s="7" customFormat="1" ht="27" customHeight="1" x14ac:dyDescent="0.25">
      <c r="A11" s="149"/>
      <c r="B11" s="150"/>
      <c r="C11" s="330" t="str">
        <f>CALCS!$G$43</f>
        <v>Kelompok : 3</v>
      </c>
      <c r="D11" s="330"/>
      <c r="E11" s="330"/>
      <c r="F11" s="149"/>
      <c r="G11" s="266" t="s">
        <v>476</v>
      </c>
      <c r="H11" s="267" t="s">
        <v>477</v>
      </c>
      <c r="I11" s="267" t="s">
        <v>477</v>
      </c>
      <c r="J11" s="268" t="s">
        <v>170</v>
      </c>
      <c r="K11" s="267" t="s">
        <v>478</v>
      </c>
      <c r="L11" s="269" t="s">
        <v>290</v>
      </c>
    </row>
    <row r="12" spans="1:13" s="7" customFormat="1" ht="13.5" customHeight="1" x14ac:dyDescent="0.25">
      <c r="A12" s="149"/>
      <c r="B12" s="150"/>
      <c r="C12" s="149"/>
      <c r="D12" s="149"/>
      <c r="E12" s="149"/>
      <c r="F12" s="149"/>
      <c r="G12" s="270" t="s">
        <v>476</v>
      </c>
      <c r="H12" s="271"/>
      <c r="I12" s="271"/>
      <c r="J12" s="272" t="s">
        <v>170</v>
      </c>
      <c r="K12" s="271" t="s">
        <v>479</v>
      </c>
      <c r="L12" s="331" t="s">
        <v>170</v>
      </c>
    </row>
    <row r="13" spans="1:13" s="7" customFormat="1" ht="22.5" customHeight="1" x14ac:dyDescent="0.25">
      <c r="A13" s="149"/>
      <c r="B13" s="150"/>
      <c r="C13" s="149"/>
      <c r="D13" s="149"/>
      <c r="E13" s="149"/>
      <c r="F13" s="149"/>
      <c r="G13" s="274" t="s">
        <v>480</v>
      </c>
      <c r="H13" s="275"/>
      <c r="I13" s="275"/>
      <c r="J13" s="275" t="s">
        <v>170</v>
      </c>
      <c r="K13" s="271" t="s">
        <v>481</v>
      </c>
      <c r="L13" s="332"/>
    </row>
    <row r="14" spans="1:13" s="7" customFormat="1" ht="13.5" customHeight="1" x14ac:dyDescent="0.25">
      <c r="A14" s="149"/>
      <c r="B14" s="150"/>
      <c r="C14" s="204" t="s">
        <v>383</v>
      </c>
      <c r="D14" s="149"/>
      <c r="E14" s="204" t="s">
        <v>384</v>
      </c>
      <c r="F14" s="149"/>
      <c r="G14" s="274" t="s">
        <v>480</v>
      </c>
      <c r="H14" s="275"/>
      <c r="I14" s="275"/>
      <c r="J14" s="275" t="s">
        <v>170</v>
      </c>
      <c r="K14" s="273" t="s">
        <v>482</v>
      </c>
      <c r="L14" s="331" t="s">
        <v>483</v>
      </c>
    </row>
    <row r="15" spans="1:13" s="7" customFormat="1" ht="51" customHeight="1" x14ac:dyDescent="0.25">
      <c r="A15" s="149"/>
      <c r="B15" s="150"/>
      <c r="C15" s="209" t="str">
        <f>CALCS!$G$44</f>
        <v xml:space="preserve">Banpro Pendamping, Hibah Berbasis Kinerja, Hibah Inovasi, Banpro Stimulan, Program TA &amp; CB </v>
      </c>
      <c r="D15" s="149"/>
      <c r="E15" s="205" t="str">
        <f>CALCS!$G$173</f>
        <v>Peningkatan Cakupan Pelayanan
Penurunan Kehilangan Air di Unit Distribusi (ATR/NRW)
Peningkatan Rasio pendapatan dan biaya langsung</v>
      </c>
      <c r="F15" s="149"/>
      <c r="G15" s="274" t="s">
        <v>484</v>
      </c>
      <c r="H15" s="271" t="s">
        <v>485</v>
      </c>
      <c r="I15" s="271" t="s">
        <v>485</v>
      </c>
      <c r="J15" s="275" t="s">
        <v>292</v>
      </c>
      <c r="K15" s="271" t="s">
        <v>478</v>
      </c>
      <c r="L15" s="332"/>
    </row>
    <row r="16" spans="1:13" s="7" customFormat="1" ht="13.5" customHeight="1" x14ac:dyDescent="0.25">
      <c r="A16" s="149"/>
      <c r="B16" s="151"/>
      <c r="G16" s="274" t="s">
        <v>484</v>
      </c>
      <c r="H16" s="271"/>
      <c r="I16" s="271"/>
      <c r="J16" s="275" t="s">
        <v>292</v>
      </c>
      <c r="K16" s="271" t="s">
        <v>479</v>
      </c>
      <c r="L16" s="331" t="s">
        <v>292</v>
      </c>
    </row>
    <row r="17" spans="1:14" s="7" customFormat="1" ht="13.5" customHeight="1" x14ac:dyDescent="0.25">
      <c r="A17" s="149"/>
      <c r="B17" s="151"/>
      <c r="C17" s="152"/>
      <c r="D17" s="152"/>
      <c r="E17" s="152"/>
      <c r="F17" s="202"/>
      <c r="G17" s="276" t="s">
        <v>486</v>
      </c>
      <c r="H17" s="273"/>
      <c r="I17" s="273"/>
      <c r="J17" s="273" t="s">
        <v>172</v>
      </c>
      <c r="K17" s="271" t="s">
        <v>478</v>
      </c>
      <c r="L17" s="332"/>
    </row>
    <row r="18" spans="1:14" s="7" customFormat="1" ht="18.75" thickBot="1" x14ac:dyDescent="0.3">
      <c r="A18" s="149"/>
      <c r="B18" s="151"/>
      <c r="C18" s="207" t="s">
        <v>385</v>
      </c>
      <c r="E18" s="152"/>
      <c r="F18" s="202"/>
      <c r="G18" s="277" t="s">
        <v>486</v>
      </c>
      <c r="H18" s="278"/>
      <c r="I18" s="278"/>
      <c r="J18" s="278" t="s">
        <v>172</v>
      </c>
      <c r="K18" s="279" t="s">
        <v>479</v>
      </c>
      <c r="L18" s="280" t="s">
        <v>172</v>
      </c>
    </row>
    <row r="19" spans="1:14" s="7" customFormat="1" ht="6" customHeight="1" x14ac:dyDescent="0.25">
      <c r="A19" s="149"/>
      <c r="B19" s="150"/>
      <c r="C19" s="149"/>
      <c r="D19" s="149"/>
      <c r="E19" s="149"/>
      <c r="F19" s="149"/>
      <c r="G19" s="225"/>
      <c r="H19" s="225"/>
      <c r="I19" s="225"/>
      <c r="J19" s="225"/>
      <c r="K19" s="226"/>
      <c r="L19" s="226"/>
      <c r="M19" s="226"/>
    </row>
    <row r="20" spans="1:14" s="7" customFormat="1" ht="13.5" customHeight="1" x14ac:dyDescent="0.25">
      <c r="A20" s="149"/>
      <c r="B20" s="150"/>
      <c r="C20" s="206" t="s">
        <v>295</v>
      </c>
      <c r="D20" s="206" t="str">
        <f>":   "&amp;INPUT!G9&amp;" "&amp;INPUT!E9</f>
        <v>:   Desember 2019</v>
      </c>
      <c r="E20" s="206"/>
      <c r="F20" s="149"/>
      <c r="G20" s="149"/>
      <c r="H20" s="149"/>
      <c r="I20" s="149"/>
      <c r="J20" s="149"/>
    </row>
    <row r="21" spans="1:14" s="7" customFormat="1" ht="4.5" customHeight="1" x14ac:dyDescent="0.25">
      <c r="A21" s="149"/>
      <c r="B21" s="150"/>
      <c r="C21" s="149"/>
      <c r="D21" s="149"/>
      <c r="E21" s="149"/>
      <c r="F21" s="149"/>
      <c r="G21" s="149"/>
      <c r="H21" s="149"/>
      <c r="I21" s="149"/>
      <c r="J21" s="149"/>
    </row>
    <row r="22" spans="1:14" ht="14.25" customHeight="1" x14ac:dyDescent="0.2">
      <c r="A22" s="153"/>
      <c r="B22" s="154"/>
      <c r="C22" s="155" t="s">
        <v>387</v>
      </c>
      <c r="D22" s="333">
        <f>INPUT!G8</f>
        <v>44102</v>
      </c>
      <c r="E22" s="333"/>
      <c r="F22" s="156"/>
      <c r="G22" s="153"/>
      <c r="H22" s="156"/>
      <c r="I22" s="156"/>
      <c r="J22" s="156"/>
    </row>
    <row r="23" spans="1:14" ht="4.5" customHeight="1" x14ac:dyDescent="0.2">
      <c r="A23" s="153"/>
      <c r="B23" s="154"/>
      <c r="C23" s="153"/>
      <c r="D23" s="153"/>
      <c r="E23" s="153"/>
      <c r="F23" s="156"/>
      <c r="G23" s="153"/>
      <c r="H23" s="153"/>
      <c r="I23" s="156"/>
      <c r="J23" s="156"/>
    </row>
    <row r="24" spans="1:14" ht="12.75" x14ac:dyDescent="0.2">
      <c r="A24" s="153"/>
      <c r="B24" s="154"/>
      <c r="C24" s="169" t="s">
        <v>203</v>
      </c>
      <c r="D24" s="170" t="str">
        <f>":   "&amp;CALCS!$G$139</f>
        <v>:   Tersedia</v>
      </c>
      <c r="F24" s="156"/>
      <c r="G24" s="157"/>
      <c r="H24" s="153"/>
      <c r="I24" s="156"/>
      <c r="J24" s="156"/>
    </row>
    <row r="25" spans="1:14" ht="12.95" customHeight="1" x14ac:dyDescent="0.2">
      <c r="A25" s="153"/>
      <c r="B25" s="154"/>
      <c r="C25" s="153"/>
      <c r="D25" s="153"/>
      <c r="E25" s="153"/>
      <c r="F25" s="156"/>
      <c r="G25" s="157"/>
      <c r="H25" s="156"/>
      <c r="I25" s="156"/>
      <c r="J25" s="156"/>
    </row>
    <row r="26" spans="1:14" ht="13.5" customHeight="1" thickBot="1" x14ac:dyDescent="0.25">
      <c r="A26" s="153"/>
      <c r="B26" s="154"/>
      <c r="C26" s="159" t="s">
        <v>388</v>
      </c>
      <c r="D26" s="159" t="str">
        <f>":   "&amp;CALCS!G132&amp;CALCS!G137</f>
        <v>:   2020 - 20342020 - 2034</v>
      </c>
      <c r="E26" s="153"/>
      <c r="F26" s="156"/>
      <c r="G26" s="157"/>
      <c r="H26" s="156"/>
      <c r="I26" s="156"/>
      <c r="J26" s="156"/>
    </row>
    <row r="27" spans="1:14" s="7" customFormat="1" ht="14.25" customHeight="1" x14ac:dyDescent="0.25">
      <c r="A27" s="149"/>
      <c r="B27" s="150"/>
      <c r="C27" s="169"/>
      <c r="D27" s="285"/>
      <c r="E27" s="169" t="str">
        <f>[2]CALCS!G124&amp;[2]CALCS!G129</f>
        <v>00</v>
      </c>
      <c r="F27" s="286"/>
      <c r="G27" s="334" t="s">
        <v>487</v>
      </c>
      <c r="H27" s="336" t="s">
        <v>375</v>
      </c>
      <c r="I27" s="337"/>
      <c r="J27" s="337"/>
      <c r="K27" s="337"/>
      <c r="L27" s="337"/>
      <c r="M27" s="337"/>
      <c r="N27" s="338"/>
    </row>
    <row r="28" spans="1:14" ht="20.25" customHeight="1" thickBot="1" x14ac:dyDescent="0.25">
      <c r="A28" s="153"/>
      <c r="B28" s="154"/>
      <c r="C28" s="153"/>
      <c r="D28" s="153"/>
      <c r="E28" s="153"/>
      <c r="F28" s="156"/>
      <c r="G28" s="335"/>
      <c r="H28" s="339" t="s">
        <v>290</v>
      </c>
      <c r="I28" s="340"/>
      <c r="J28" s="281" t="s">
        <v>170</v>
      </c>
      <c r="K28" s="341" t="s">
        <v>483</v>
      </c>
      <c r="L28" s="340"/>
      <c r="M28" s="281" t="s">
        <v>292</v>
      </c>
      <c r="N28" s="282" t="s">
        <v>172</v>
      </c>
    </row>
    <row r="29" spans="1:14" ht="58.5" customHeight="1" x14ac:dyDescent="0.2">
      <c r="A29" s="153"/>
      <c r="B29" s="154"/>
      <c r="C29" s="153"/>
      <c r="D29" s="153"/>
      <c r="E29" s="153"/>
      <c r="F29" s="156"/>
      <c r="G29" s="283" t="s">
        <v>431</v>
      </c>
      <c r="H29" s="342" t="s">
        <v>489</v>
      </c>
      <c r="I29" s="343"/>
      <c r="J29" s="346" t="s">
        <v>490</v>
      </c>
      <c r="K29" s="348" t="s">
        <v>491</v>
      </c>
      <c r="L29" s="343"/>
      <c r="M29" s="346" t="s">
        <v>492</v>
      </c>
      <c r="N29" s="355" t="s">
        <v>493</v>
      </c>
    </row>
    <row r="30" spans="1:14" ht="58.5" customHeight="1" x14ac:dyDescent="0.2">
      <c r="A30" s="153"/>
      <c r="B30" s="154"/>
      <c r="C30" s="161"/>
      <c r="D30" s="153"/>
      <c r="E30" s="153"/>
      <c r="F30" s="156"/>
      <c r="G30" s="283" t="s">
        <v>201</v>
      </c>
      <c r="H30" s="344"/>
      <c r="I30" s="345"/>
      <c r="J30" s="347"/>
      <c r="K30" s="349"/>
      <c r="L30" s="350"/>
      <c r="M30" s="353"/>
      <c r="N30" s="356"/>
    </row>
    <row r="31" spans="1:14" ht="58.5" customHeight="1" x14ac:dyDescent="0.2">
      <c r="A31" s="153"/>
      <c r="B31" s="154"/>
      <c r="C31" s="153"/>
      <c r="D31" s="153"/>
      <c r="E31" s="153"/>
      <c r="F31" s="156"/>
      <c r="G31" s="283" t="s">
        <v>417</v>
      </c>
      <c r="H31" s="358" t="s">
        <v>488</v>
      </c>
      <c r="I31" s="359"/>
      <c r="J31" s="360"/>
      <c r="K31" s="349"/>
      <c r="L31" s="350"/>
      <c r="M31" s="353"/>
      <c r="N31" s="356"/>
    </row>
    <row r="32" spans="1:14" ht="58.5" customHeight="1" thickBot="1" x14ac:dyDescent="0.25">
      <c r="A32" s="153"/>
      <c r="B32" s="154"/>
      <c r="C32" s="153"/>
      <c r="D32" s="153"/>
      <c r="E32" s="153"/>
      <c r="F32" s="156"/>
      <c r="G32" s="284" t="s">
        <v>202</v>
      </c>
      <c r="H32" s="361"/>
      <c r="I32" s="362"/>
      <c r="J32" s="352"/>
      <c r="K32" s="351"/>
      <c r="L32" s="352"/>
      <c r="M32" s="354"/>
      <c r="N32" s="357"/>
    </row>
    <row r="33" spans="1:14" ht="12.95" customHeight="1" x14ac:dyDescent="0.2">
      <c r="A33" s="153"/>
      <c r="B33" s="154"/>
      <c r="C33" s="158"/>
      <c r="D33" s="153"/>
      <c r="E33" s="153"/>
      <c r="F33" s="156"/>
      <c r="G33" s="156"/>
      <c r="H33" s="156"/>
      <c r="I33" s="156"/>
      <c r="J33" s="156"/>
    </row>
    <row r="34" spans="1:14" ht="12.95" customHeight="1" x14ac:dyDescent="0.2">
      <c r="A34" s="153"/>
      <c r="B34" s="154"/>
      <c r="C34" s="153"/>
      <c r="D34" s="153"/>
      <c r="E34" s="153"/>
      <c r="F34" s="287"/>
      <c r="G34" s="290"/>
      <c r="H34" s="291"/>
      <c r="I34" s="291"/>
      <c r="J34" s="291"/>
      <c r="K34" s="291"/>
      <c r="L34" s="291"/>
      <c r="M34" s="291"/>
      <c r="N34" s="291"/>
    </row>
    <row r="35" spans="1:14" ht="12.75" x14ac:dyDescent="0.2">
      <c r="A35" s="153"/>
      <c r="B35" s="154"/>
      <c r="C35" s="155"/>
      <c r="D35" s="153"/>
      <c r="E35" s="153"/>
      <c r="F35" s="287"/>
      <c r="G35" s="290"/>
      <c r="H35" s="291"/>
      <c r="I35" s="291"/>
      <c r="J35" s="288"/>
      <c r="K35" s="291"/>
      <c r="L35" s="291"/>
      <c r="M35" s="288"/>
      <c r="N35" s="288"/>
    </row>
    <row r="36" spans="1:14" ht="12.75" x14ac:dyDescent="0.2">
      <c r="A36" s="153"/>
      <c r="B36" s="154"/>
      <c r="C36" s="159"/>
      <c r="D36" s="153"/>
      <c r="E36" s="153"/>
      <c r="F36" s="287"/>
      <c r="G36" s="289"/>
      <c r="H36" s="292"/>
      <c r="I36" s="292"/>
      <c r="J36" s="292"/>
      <c r="K36" s="292"/>
      <c r="L36" s="292"/>
      <c r="M36" s="292"/>
      <c r="N36" s="292"/>
    </row>
    <row r="37" spans="1:14" ht="12.75" x14ac:dyDescent="0.2">
      <c r="A37" s="153"/>
      <c r="B37" s="154"/>
      <c r="C37" s="153"/>
      <c r="D37" s="153"/>
      <c r="E37" s="153"/>
      <c r="F37" s="287"/>
      <c r="G37" s="289"/>
      <c r="H37" s="292"/>
      <c r="I37" s="292"/>
      <c r="J37" s="292"/>
      <c r="K37" s="292"/>
      <c r="L37" s="292"/>
      <c r="M37" s="292"/>
      <c r="N37" s="292"/>
    </row>
    <row r="38" spans="1:14" ht="12.75" x14ac:dyDescent="0.2">
      <c r="A38" s="153"/>
      <c r="B38" s="154"/>
      <c r="E38" s="7"/>
      <c r="F38" s="287"/>
      <c r="G38" s="289"/>
      <c r="H38" s="292"/>
      <c r="I38" s="292"/>
      <c r="J38" s="292"/>
      <c r="K38" s="292"/>
      <c r="L38" s="292"/>
      <c r="M38" s="292"/>
      <c r="N38" s="292"/>
    </row>
    <row r="39" spans="1:14" ht="12.75" x14ac:dyDescent="0.2">
      <c r="A39" s="153"/>
      <c r="B39" s="154"/>
      <c r="C39" s="159"/>
      <c r="D39" s="153"/>
      <c r="E39" s="153"/>
      <c r="F39" s="287"/>
      <c r="G39" s="289"/>
      <c r="H39" s="292"/>
      <c r="I39" s="292"/>
      <c r="J39" s="292"/>
      <c r="K39" s="292"/>
      <c r="L39" s="292"/>
      <c r="M39" s="292"/>
      <c r="N39" s="292"/>
    </row>
    <row r="40" spans="1:14" ht="12.75" x14ac:dyDescent="0.2">
      <c r="A40" s="153"/>
      <c r="B40" s="154"/>
      <c r="C40" s="159"/>
      <c r="D40" s="153"/>
      <c r="E40" s="153"/>
      <c r="F40" s="287"/>
      <c r="G40" s="287"/>
      <c r="H40" s="287"/>
      <c r="I40" s="287"/>
      <c r="J40" s="287"/>
      <c r="K40" s="32"/>
      <c r="L40" s="32"/>
      <c r="M40" s="32"/>
      <c r="N40" s="32"/>
    </row>
    <row r="41" spans="1:14" ht="12.75" x14ac:dyDescent="0.2">
      <c r="A41" s="153"/>
      <c r="B41" s="154"/>
      <c r="C41" s="160"/>
      <c r="D41" s="153"/>
      <c r="E41" s="153"/>
      <c r="F41" s="156"/>
      <c r="G41" s="156"/>
      <c r="H41" s="156"/>
      <c r="I41" s="156"/>
      <c r="J41" s="156"/>
    </row>
    <row r="42" spans="1:14" ht="12.75" x14ac:dyDescent="0.2">
      <c r="A42" s="153"/>
      <c r="B42" s="154"/>
      <c r="C42" s="153"/>
      <c r="D42" s="153"/>
      <c r="E42" s="153"/>
      <c r="F42" s="153"/>
      <c r="G42" s="153"/>
      <c r="H42" s="153"/>
      <c r="I42" s="156"/>
      <c r="J42" s="156"/>
    </row>
    <row r="43" spans="1:14" ht="12.75" x14ac:dyDescent="0.2">
      <c r="A43" s="153"/>
      <c r="B43" s="154"/>
      <c r="C43" s="160"/>
      <c r="D43" s="153"/>
      <c r="E43" s="153"/>
      <c r="F43" s="153"/>
      <c r="G43" s="153"/>
      <c r="H43" s="153"/>
      <c r="I43" s="156"/>
      <c r="J43" s="156"/>
    </row>
    <row r="44" spans="1:14" ht="12.75" x14ac:dyDescent="0.2">
      <c r="A44" s="153"/>
      <c r="B44" s="154"/>
      <c r="C44" s="153"/>
      <c r="D44" s="153"/>
      <c r="E44" s="153"/>
      <c r="F44" s="153"/>
      <c r="G44" s="153"/>
      <c r="H44" s="153"/>
      <c r="I44" s="156"/>
      <c r="J44" s="156"/>
    </row>
    <row r="45" spans="1:14" ht="12.75" x14ac:dyDescent="0.2">
      <c r="A45" s="153"/>
      <c r="B45" s="154"/>
      <c r="C45" s="153"/>
      <c r="D45" s="153"/>
      <c r="E45" s="153"/>
      <c r="F45" s="156"/>
      <c r="G45" s="156"/>
      <c r="H45" s="156"/>
      <c r="I45" s="156"/>
      <c r="J45" s="156"/>
    </row>
    <row r="46" spans="1:14" ht="12.75" x14ac:dyDescent="0.2">
      <c r="A46" s="153"/>
      <c r="B46" s="154"/>
      <c r="C46" s="153"/>
      <c r="D46" s="153"/>
      <c r="E46" s="153"/>
      <c r="F46" s="156"/>
      <c r="G46" s="156"/>
      <c r="H46" s="156"/>
      <c r="I46" s="156"/>
      <c r="J46" s="156"/>
    </row>
    <row r="47" spans="1:14" ht="12.75" x14ac:dyDescent="0.2">
      <c r="A47" s="153"/>
      <c r="B47" s="154"/>
      <c r="C47" s="153"/>
      <c r="D47" s="153"/>
      <c r="E47" s="153"/>
      <c r="F47" s="156"/>
      <c r="G47" s="156"/>
      <c r="H47" s="156"/>
      <c r="I47" s="156"/>
      <c r="J47" s="156"/>
    </row>
    <row r="48" spans="1:14" ht="12.75" x14ac:dyDescent="0.2">
      <c r="A48" s="153"/>
      <c r="B48" s="154"/>
      <c r="C48" s="161"/>
      <c r="D48" s="153"/>
      <c r="E48" s="153"/>
      <c r="F48" s="156"/>
      <c r="G48" s="156"/>
      <c r="H48" s="156"/>
      <c r="I48" s="156"/>
      <c r="J48" s="156"/>
    </row>
    <row r="49" spans="1:10" ht="12.75" x14ac:dyDescent="0.2">
      <c r="A49" s="153"/>
      <c r="B49" s="154"/>
      <c r="C49" s="153"/>
      <c r="D49" s="153"/>
      <c r="E49" s="153"/>
      <c r="F49" s="156"/>
      <c r="G49" s="156"/>
      <c r="H49" s="156"/>
      <c r="I49" s="156"/>
      <c r="J49" s="156"/>
    </row>
    <row r="50" spans="1:10" ht="12.75" x14ac:dyDescent="0.2">
      <c r="A50" s="153"/>
      <c r="B50" s="154"/>
      <c r="C50" s="162"/>
      <c r="D50" s="153"/>
      <c r="E50" s="153"/>
      <c r="F50" s="156"/>
      <c r="G50" s="156"/>
      <c r="H50" s="156"/>
      <c r="I50" s="156"/>
      <c r="J50" s="156"/>
    </row>
    <row r="51" spans="1:10" ht="12.75" x14ac:dyDescent="0.2">
      <c r="A51" s="153"/>
      <c r="B51" s="154"/>
      <c r="C51" s="153"/>
      <c r="D51" s="153"/>
      <c r="E51" s="153"/>
      <c r="F51" s="156"/>
      <c r="G51" s="156"/>
      <c r="H51" s="156"/>
      <c r="I51" s="156"/>
      <c r="J51" s="156"/>
    </row>
    <row r="52" spans="1:10" ht="12.75" x14ac:dyDescent="0.2">
      <c r="A52" s="153"/>
      <c r="B52" s="154"/>
      <c r="C52" s="153"/>
      <c r="D52" s="153"/>
      <c r="E52" s="153"/>
      <c r="F52" s="156"/>
      <c r="G52" s="156"/>
      <c r="H52" s="156"/>
      <c r="I52" s="156"/>
      <c r="J52" s="156"/>
    </row>
    <row r="53" spans="1:10" ht="12.75" x14ac:dyDescent="0.2">
      <c r="A53" s="153"/>
      <c r="B53" s="154"/>
      <c r="C53" s="153"/>
      <c r="D53" s="153"/>
      <c r="E53" s="153"/>
      <c r="F53" s="156"/>
      <c r="G53" s="156"/>
      <c r="H53" s="156"/>
      <c r="I53" s="156"/>
      <c r="J53" s="156"/>
    </row>
    <row r="54" spans="1:10" ht="12.75" x14ac:dyDescent="0.2">
      <c r="A54" s="153"/>
      <c r="B54" s="154"/>
      <c r="C54" s="153"/>
      <c r="D54" s="153"/>
      <c r="E54" s="153"/>
      <c r="F54" s="156"/>
      <c r="G54" s="156"/>
      <c r="H54" s="156"/>
      <c r="I54" s="156"/>
      <c r="J54" s="156"/>
    </row>
    <row r="55" spans="1:10" ht="12.75" x14ac:dyDescent="0.2">
      <c r="A55" s="153"/>
      <c r="B55" s="154"/>
      <c r="C55" s="160"/>
      <c r="D55" s="153"/>
      <c r="E55" s="153"/>
      <c r="F55" s="156"/>
      <c r="G55" s="156"/>
      <c r="H55" s="156"/>
      <c r="I55" s="156"/>
      <c r="J55" s="156"/>
    </row>
    <row r="56" spans="1:10" ht="12.75" x14ac:dyDescent="0.2">
      <c r="A56" s="153"/>
      <c r="B56" s="154"/>
      <c r="C56" s="153"/>
      <c r="D56" s="153"/>
      <c r="E56" s="153"/>
      <c r="F56" s="156"/>
      <c r="G56" s="156"/>
      <c r="H56" s="156"/>
      <c r="I56" s="156"/>
      <c r="J56" s="156"/>
    </row>
    <row r="57" spans="1:10" ht="12.75" x14ac:dyDescent="0.2">
      <c r="A57" s="153"/>
      <c r="B57" s="154"/>
      <c r="C57" s="153"/>
      <c r="D57" s="153"/>
      <c r="E57" s="153"/>
      <c r="F57" s="156"/>
      <c r="G57" s="156"/>
      <c r="H57" s="156"/>
      <c r="I57" s="156"/>
      <c r="J57" s="156"/>
    </row>
    <row r="58" spans="1:10" ht="12.75" x14ac:dyDescent="0.2">
      <c r="A58" s="153"/>
      <c r="B58" s="154"/>
      <c r="C58" s="153"/>
      <c r="D58" s="153"/>
      <c r="E58" s="153"/>
      <c r="F58" s="156"/>
      <c r="G58" s="156"/>
      <c r="H58" s="156"/>
      <c r="I58" s="156"/>
      <c r="J58" s="156"/>
    </row>
    <row r="59" spans="1:10" ht="12.75" x14ac:dyDescent="0.2">
      <c r="A59" s="153"/>
      <c r="B59" s="154"/>
      <c r="C59" s="163"/>
      <c r="D59" s="153"/>
      <c r="E59" s="153"/>
      <c r="F59" s="156"/>
      <c r="G59" s="156"/>
      <c r="H59" s="156"/>
      <c r="I59" s="156"/>
      <c r="J59" s="156"/>
    </row>
    <row r="60" spans="1:10" ht="12.75" x14ac:dyDescent="0.2">
      <c r="A60" s="153"/>
      <c r="B60" s="154"/>
      <c r="C60" s="160"/>
      <c r="D60" s="153"/>
      <c r="E60" s="153"/>
      <c r="F60" s="156"/>
      <c r="G60" s="156"/>
      <c r="H60" s="156"/>
      <c r="I60" s="156"/>
      <c r="J60" s="156"/>
    </row>
    <row r="61" spans="1:10" ht="12.75" x14ac:dyDescent="0.2">
      <c r="A61" s="153"/>
      <c r="B61" s="154"/>
      <c r="C61" s="153"/>
      <c r="D61" s="153"/>
      <c r="E61" s="153"/>
      <c r="F61" s="156"/>
      <c r="G61" s="156"/>
      <c r="H61" s="156"/>
      <c r="I61" s="156"/>
      <c r="J61" s="156"/>
    </row>
    <row r="62" spans="1:10" ht="12.75" x14ac:dyDescent="0.2">
      <c r="A62" s="153"/>
      <c r="B62" s="154"/>
      <c r="C62" s="153"/>
      <c r="D62" s="153"/>
      <c r="E62" s="153"/>
      <c r="F62" s="156"/>
      <c r="G62" s="156"/>
      <c r="H62" s="156"/>
      <c r="I62" s="156"/>
      <c r="J62" s="156"/>
    </row>
    <row r="63" spans="1:10" ht="12.75" x14ac:dyDescent="0.2">
      <c r="A63" s="153"/>
      <c r="B63" s="154"/>
      <c r="C63" s="153"/>
      <c r="D63" s="153"/>
      <c r="E63" s="153"/>
      <c r="F63" s="156"/>
      <c r="G63" s="156"/>
      <c r="H63" s="156"/>
      <c r="I63" s="156"/>
      <c r="J63" s="156"/>
    </row>
    <row r="64" spans="1:10" ht="12.75" x14ac:dyDescent="0.2">
      <c r="A64" s="153"/>
      <c r="B64" s="154"/>
      <c r="C64" s="153"/>
      <c r="D64" s="153"/>
      <c r="E64" s="153"/>
      <c r="F64" s="156"/>
      <c r="G64" s="156"/>
      <c r="H64" s="156"/>
      <c r="I64" s="156"/>
      <c r="J64" s="156"/>
    </row>
    <row r="65" spans="1:10" ht="12.75" x14ac:dyDescent="0.2">
      <c r="A65" s="153"/>
      <c r="B65" s="154"/>
      <c r="C65" s="153"/>
      <c r="D65" s="153"/>
      <c r="E65" s="153"/>
      <c r="F65" s="156"/>
      <c r="G65" s="156"/>
      <c r="H65" s="156"/>
      <c r="I65" s="156"/>
      <c r="J65" s="156"/>
    </row>
    <row r="66" spans="1:10" ht="12.75" x14ac:dyDescent="0.2">
      <c r="A66" s="153"/>
      <c r="B66" s="154"/>
      <c r="C66" s="153"/>
      <c r="D66" s="153"/>
      <c r="E66" s="153"/>
      <c r="F66" s="156"/>
      <c r="G66" s="156"/>
      <c r="H66" s="156"/>
      <c r="I66" s="156"/>
      <c r="J66" s="156"/>
    </row>
    <row r="67" spans="1:10" ht="12.75" x14ac:dyDescent="0.2">
      <c r="A67" s="153"/>
      <c r="B67" s="154"/>
      <c r="C67" s="153"/>
      <c r="D67" s="153"/>
      <c r="E67" s="153"/>
      <c r="F67" s="156"/>
      <c r="G67" s="156"/>
      <c r="H67" s="156"/>
      <c r="I67" s="156"/>
      <c r="J67" s="156"/>
    </row>
    <row r="68" spans="1:10" ht="12.75" x14ac:dyDescent="0.2">
      <c r="A68" s="153"/>
      <c r="B68" s="154"/>
      <c r="C68" s="153"/>
      <c r="D68" s="153"/>
      <c r="E68" s="153"/>
      <c r="F68" s="156"/>
      <c r="G68" s="156"/>
      <c r="H68" s="156"/>
      <c r="I68" s="156"/>
      <c r="J68" s="156"/>
    </row>
    <row r="69" spans="1:10" ht="12.75" x14ac:dyDescent="0.2">
      <c r="A69" s="153"/>
      <c r="B69" s="154"/>
      <c r="C69" s="153"/>
      <c r="D69" s="153"/>
      <c r="E69" s="153"/>
      <c r="F69" s="156"/>
      <c r="G69" s="156"/>
      <c r="H69" s="156"/>
      <c r="I69" s="156"/>
      <c r="J69" s="156"/>
    </row>
    <row r="70" spans="1:10" ht="12.75" x14ac:dyDescent="0.2">
      <c r="A70" s="153"/>
      <c r="B70" s="154"/>
      <c r="C70" s="153"/>
      <c r="D70" s="153"/>
      <c r="E70" s="153"/>
      <c r="F70" s="156"/>
      <c r="G70" s="156"/>
      <c r="H70" s="156"/>
      <c r="I70" s="156"/>
      <c r="J70" s="156"/>
    </row>
    <row r="71" spans="1:10" ht="12.75" x14ac:dyDescent="0.2">
      <c r="A71" s="153"/>
      <c r="B71" s="164"/>
      <c r="C71" s="165"/>
      <c r="D71" s="165"/>
      <c r="E71" s="165"/>
      <c r="F71" s="166"/>
      <c r="G71" s="166"/>
      <c r="H71" s="166"/>
      <c r="I71" s="166"/>
      <c r="J71" s="166"/>
    </row>
    <row r="72" spans="1:10" ht="12.75" x14ac:dyDescent="0.2">
      <c r="A72" s="153"/>
      <c r="B72" s="154"/>
      <c r="C72" s="155"/>
      <c r="D72" s="153"/>
      <c r="E72" s="153"/>
      <c r="F72" s="156"/>
      <c r="G72" s="156"/>
      <c r="H72" s="156"/>
      <c r="I72" s="156"/>
      <c r="J72" s="156"/>
    </row>
    <row r="73" spans="1:10" ht="12.75" x14ac:dyDescent="0.2">
      <c r="A73" s="153"/>
      <c r="B73" s="154"/>
      <c r="C73" s="159"/>
      <c r="D73" s="153"/>
      <c r="E73" s="153"/>
      <c r="F73" s="156"/>
      <c r="G73" s="156"/>
      <c r="H73" s="156"/>
      <c r="I73" s="156"/>
      <c r="J73" s="156"/>
    </row>
    <row r="74" spans="1:10" ht="12.75" x14ac:dyDescent="0.2">
      <c r="A74" s="153"/>
      <c r="B74" s="154"/>
      <c r="C74" s="153"/>
      <c r="D74" s="153"/>
      <c r="E74" s="153"/>
      <c r="F74" s="156"/>
      <c r="G74" s="156"/>
      <c r="H74" s="156"/>
      <c r="I74" s="156"/>
      <c r="J74" s="156"/>
    </row>
    <row r="75" spans="1:10" ht="12.75" x14ac:dyDescent="0.2">
      <c r="A75" s="153"/>
      <c r="B75" s="154"/>
      <c r="C75" s="153"/>
      <c r="D75" s="153"/>
      <c r="E75" s="153"/>
      <c r="F75" s="156"/>
      <c r="G75" s="156"/>
      <c r="H75" s="156"/>
      <c r="I75" s="156"/>
      <c r="J75" s="156"/>
    </row>
    <row r="76" spans="1:10" ht="12.75" x14ac:dyDescent="0.2">
      <c r="A76" s="153"/>
      <c r="B76" s="154"/>
      <c r="C76" s="159"/>
      <c r="D76" s="153"/>
      <c r="E76" s="153"/>
      <c r="F76" s="156"/>
      <c r="G76" s="156"/>
      <c r="H76" s="156"/>
      <c r="I76" s="156"/>
      <c r="J76" s="156"/>
    </row>
    <row r="77" spans="1:10" ht="12.75" x14ac:dyDescent="0.2">
      <c r="A77" s="153"/>
      <c r="B77" s="154"/>
      <c r="C77" s="153"/>
      <c r="D77" s="153"/>
      <c r="E77" s="153"/>
      <c r="F77" s="156"/>
      <c r="G77" s="156"/>
      <c r="H77" s="156"/>
      <c r="I77" s="156"/>
      <c r="J77" s="156"/>
    </row>
    <row r="78" spans="1:10" ht="12.75" x14ac:dyDescent="0.2">
      <c r="A78" s="153"/>
      <c r="B78" s="154"/>
      <c r="C78" s="153"/>
      <c r="D78" s="153"/>
      <c r="E78" s="153"/>
      <c r="F78" s="156"/>
      <c r="G78" s="156"/>
      <c r="H78" s="156"/>
      <c r="I78" s="156"/>
      <c r="J78" s="156"/>
    </row>
    <row r="79" spans="1:10" ht="12.75" x14ac:dyDescent="0.2">
      <c r="A79" s="153"/>
      <c r="B79" s="154"/>
      <c r="C79" s="159"/>
      <c r="D79" s="153"/>
      <c r="E79" s="153"/>
      <c r="F79" s="156"/>
      <c r="G79" s="156"/>
      <c r="H79" s="156"/>
      <c r="I79" s="156"/>
      <c r="J79" s="156"/>
    </row>
    <row r="80" spans="1:10" ht="12.75" x14ac:dyDescent="0.2">
      <c r="A80" s="153"/>
      <c r="B80" s="154"/>
      <c r="C80" s="153"/>
      <c r="D80" s="153"/>
      <c r="E80" s="153"/>
      <c r="F80" s="156"/>
      <c r="G80" s="156"/>
      <c r="H80" s="156"/>
      <c r="I80" s="156"/>
      <c r="J80" s="156"/>
    </row>
    <row r="81" spans="1:10" ht="12.75" x14ac:dyDescent="0.2">
      <c r="A81" s="153"/>
      <c r="B81" s="154"/>
      <c r="C81" s="148"/>
      <c r="D81" s="153"/>
      <c r="E81" s="153"/>
      <c r="F81" s="156"/>
      <c r="G81" s="156"/>
      <c r="H81" s="156"/>
      <c r="I81" s="156"/>
      <c r="J81" s="156"/>
    </row>
    <row r="82" spans="1:10" ht="12.75" x14ac:dyDescent="0.2">
      <c r="A82" s="153"/>
      <c r="B82" s="154"/>
      <c r="C82" s="159"/>
      <c r="D82" s="153"/>
      <c r="E82" s="153"/>
      <c r="F82" s="156"/>
      <c r="G82" s="156"/>
      <c r="H82" s="156"/>
      <c r="I82" s="156"/>
      <c r="J82" s="156"/>
    </row>
    <row r="83" spans="1:10" ht="12.75" x14ac:dyDescent="0.2">
      <c r="A83" s="153"/>
      <c r="B83" s="154"/>
      <c r="C83" s="153"/>
      <c r="D83" s="153"/>
      <c r="E83" s="153"/>
      <c r="F83" s="156"/>
      <c r="G83" s="156"/>
      <c r="H83" s="156"/>
      <c r="I83" s="156"/>
      <c r="J83" s="156"/>
    </row>
    <row r="84" spans="1:10" ht="12.75" x14ac:dyDescent="0.2">
      <c r="A84" s="153"/>
      <c r="B84" s="154"/>
      <c r="C84" s="148"/>
      <c r="D84" s="153"/>
      <c r="E84" s="153"/>
      <c r="F84" s="156"/>
      <c r="G84" s="156"/>
      <c r="H84" s="156"/>
      <c r="I84" s="156"/>
      <c r="J84" s="156"/>
    </row>
    <row r="85" spans="1:10" ht="12.75" x14ac:dyDescent="0.2">
      <c r="A85" s="153"/>
      <c r="B85" s="154"/>
      <c r="C85" s="159"/>
      <c r="D85" s="153"/>
      <c r="E85" s="153"/>
      <c r="F85" s="156"/>
      <c r="G85" s="156"/>
      <c r="H85" s="156"/>
      <c r="I85" s="156"/>
      <c r="J85" s="156"/>
    </row>
    <row r="86" spans="1:10" ht="12.75" x14ac:dyDescent="0.2">
      <c r="A86" s="153"/>
      <c r="B86" s="154"/>
      <c r="C86" s="153"/>
      <c r="D86" s="153"/>
      <c r="E86" s="153"/>
      <c r="F86" s="156"/>
      <c r="G86" s="156"/>
      <c r="H86" s="156"/>
      <c r="I86" s="156"/>
      <c r="J86" s="156"/>
    </row>
    <row r="87" spans="1:10" ht="12.75" x14ac:dyDescent="0.2">
      <c r="A87" s="153"/>
      <c r="B87" s="154"/>
      <c r="C87" s="153"/>
      <c r="D87" s="153"/>
      <c r="E87" s="153"/>
      <c r="F87" s="156"/>
      <c r="G87" s="156"/>
      <c r="H87" s="156"/>
      <c r="I87" s="156"/>
      <c r="J87" s="156"/>
    </row>
    <row r="88" spans="1:10" ht="12.75" x14ac:dyDescent="0.2">
      <c r="A88" s="153"/>
      <c r="B88" s="154"/>
      <c r="C88" s="153"/>
      <c r="D88" s="153"/>
      <c r="E88" s="153"/>
      <c r="F88" s="156"/>
      <c r="G88" s="156"/>
      <c r="H88" s="156"/>
      <c r="I88" s="156"/>
      <c r="J88" s="156"/>
    </row>
    <row r="89" spans="1:10" ht="12.75" x14ac:dyDescent="0.2">
      <c r="A89" s="153"/>
      <c r="B89" s="154"/>
      <c r="C89" s="153"/>
      <c r="D89" s="153"/>
      <c r="E89" s="153"/>
      <c r="F89" s="156"/>
      <c r="G89" s="156"/>
      <c r="H89" s="156"/>
      <c r="I89" s="156"/>
      <c r="J89" s="156"/>
    </row>
    <row r="90" spans="1:10" ht="12.75" x14ac:dyDescent="0.2">
      <c r="A90" s="153"/>
      <c r="B90" s="154"/>
      <c r="C90" s="153"/>
      <c r="D90" s="153"/>
      <c r="E90" s="153"/>
      <c r="F90" s="156"/>
      <c r="G90" s="156"/>
      <c r="H90" s="156"/>
      <c r="I90" s="156"/>
      <c r="J90" s="156"/>
    </row>
    <row r="91" spans="1:10" ht="12.75" x14ac:dyDescent="0.2">
      <c r="A91" s="153"/>
      <c r="B91" s="164"/>
      <c r="C91" s="165"/>
      <c r="D91" s="165"/>
      <c r="E91" s="165"/>
      <c r="F91" s="166"/>
      <c r="G91" s="166"/>
      <c r="H91" s="166"/>
      <c r="I91" s="166"/>
      <c r="J91" s="166"/>
    </row>
    <row r="92" spans="1:10" ht="12.75" x14ac:dyDescent="0.2">
      <c r="A92" s="153"/>
      <c r="B92" s="154"/>
      <c r="C92" s="153"/>
      <c r="D92" s="153"/>
      <c r="E92" s="153"/>
      <c r="F92" s="156"/>
      <c r="G92" s="156"/>
      <c r="H92" s="156"/>
      <c r="I92" s="156"/>
      <c r="J92" s="156"/>
    </row>
    <row r="93" spans="1:10" ht="12.75" x14ac:dyDescent="0.2">
      <c r="A93" s="153"/>
      <c r="B93" s="154"/>
      <c r="C93" s="159"/>
      <c r="D93" s="153"/>
      <c r="E93" s="153"/>
      <c r="F93" s="156"/>
      <c r="G93" s="156"/>
      <c r="H93" s="156"/>
      <c r="I93" s="156"/>
      <c r="J93" s="156"/>
    </row>
    <row r="94" spans="1:10" ht="12.75" x14ac:dyDescent="0.2">
      <c r="A94" s="153"/>
      <c r="B94" s="154"/>
      <c r="C94" s="153"/>
      <c r="D94" s="167"/>
      <c r="E94" s="153"/>
      <c r="F94" s="156"/>
      <c r="G94" s="156"/>
      <c r="H94" s="156"/>
      <c r="I94" s="156"/>
      <c r="J94" s="156"/>
    </row>
    <row r="95" spans="1:10" ht="12.75" x14ac:dyDescent="0.2">
      <c r="A95" s="153"/>
      <c r="B95" s="154"/>
      <c r="C95" s="153"/>
      <c r="D95" s="167"/>
      <c r="E95" s="153"/>
      <c r="F95" s="156"/>
      <c r="G95" s="156"/>
      <c r="H95" s="156"/>
      <c r="I95" s="156"/>
      <c r="J95" s="156"/>
    </row>
    <row r="96" spans="1:10" ht="12.75" x14ac:dyDescent="0.2">
      <c r="A96" s="153"/>
      <c r="B96" s="154"/>
      <c r="C96" s="153"/>
      <c r="D96" s="167"/>
      <c r="E96" s="153"/>
      <c r="F96" s="156"/>
      <c r="G96" s="156"/>
      <c r="H96" s="156"/>
      <c r="I96" s="156"/>
      <c r="J96" s="156"/>
    </row>
    <row r="97" spans="1:10" ht="12.75" x14ac:dyDescent="0.2">
      <c r="A97" s="153"/>
      <c r="B97" s="154"/>
      <c r="C97" s="153"/>
      <c r="D97" s="153"/>
      <c r="E97" s="153"/>
      <c r="F97" s="156"/>
      <c r="G97" s="156"/>
      <c r="H97" s="156"/>
      <c r="I97" s="156"/>
      <c r="J97" s="156"/>
    </row>
    <row r="98" spans="1:10" ht="12.75" x14ac:dyDescent="0.2">
      <c r="A98" s="153"/>
      <c r="B98" s="154"/>
      <c r="C98" s="159"/>
      <c r="D98" s="153"/>
      <c r="E98" s="153"/>
      <c r="F98" s="156"/>
      <c r="G98" s="156"/>
      <c r="H98" s="156"/>
      <c r="I98" s="156"/>
      <c r="J98" s="156"/>
    </row>
    <row r="99" spans="1:10" ht="12.75" x14ac:dyDescent="0.2">
      <c r="A99" s="153"/>
      <c r="B99" s="154"/>
      <c r="C99" s="153"/>
      <c r="D99" s="167"/>
      <c r="E99" s="153"/>
      <c r="F99" s="156"/>
      <c r="G99" s="156"/>
      <c r="H99" s="156"/>
      <c r="I99" s="156"/>
      <c r="J99" s="156"/>
    </row>
    <row r="100" spans="1:10" ht="12.75" x14ac:dyDescent="0.2">
      <c r="A100" s="153"/>
      <c r="B100" s="154"/>
      <c r="C100" s="153"/>
      <c r="D100" s="153"/>
      <c r="E100" s="153"/>
      <c r="F100" s="156"/>
      <c r="G100" s="156"/>
      <c r="H100" s="156"/>
      <c r="I100" s="156"/>
      <c r="J100" s="156"/>
    </row>
    <row r="101" spans="1:10" ht="12.75" x14ac:dyDescent="0.2">
      <c r="A101" s="153"/>
      <c r="B101" s="154"/>
      <c r="C101" s="153"/>
      <c r="D101" s="153"/>
      <c r="E101" s="153"/>
      <c r="F101" s="156"/>
      <c r="G101" s="156"/>
      <c r="H101" s="156"/>
      <c r="I101" s="156"/>
      <c r="J101" s="156"/>
    </row>
    <row r="102" spans="1:10" ht="12.75" x14ac:dyDescent="0.2">
      <c r="A102" s="153"/>
      <c r="B102" s="154"/>
      <c r="C102" s="153"/>
      <c r="D102" s="153"/>
      <c r="E102" s="153"/>
      <c r="F102" s="156"/>
      <c r="G102" s="156"/>
      <c r="H102" s="156"/>
      <c r="I102" s="156"/>
      <c r="J102" s="156"/>
    </row>
    <row r="103" spans="1:10" ht="12.75" x14ac:dyDescent="0.2">
      <c r="A103" s="153"/>
      <c r="B103" s="154"/>
      <c r="C103" s="153"/>
      <c r="D103" s="153"/>
      <c r="E103" s="153"/>
      <c r="F103" s="156"/>
      <c r="G103" s="156"/>
      <c r="H103" s="156"/>
      <c r="I103" s="156"/>
      <c r="J103" s="156"/>
    </row>
    <row r="104" spans="1:10" ht="12.75" x14ac:dyDescent="0.2">
      <c r="A104" s="153"/>
      <c r="B104" s="154"/>
      <c r="C104" s="153"/>
      <c r="D104" s="153"/>
      <c r="E104" s="153"/>
      <c r="F104" s="156"/>
      <c r="G104" s="156"/>
      <c r="H104" s="156"/>
      <c r="I104" s="156"/>
      <c r="J104" s="156"/>
    </row>
    <row r="105" spans="1:10" ht="12.75" x14ac:dyDescent="0.2">
      <c r="A105" s="153"/>
      <c r="B105" s="154"/>
      <c r="C105" s="153"/>
      <c r="D105" s="153"/>
      <c r="E105" s="153"/>
      <c r="F105" s="156"/>
      <c r="G105" s="156"/>
      <c r="H105" s="156"/>
      <c r="I105" s="156"/>
      <c r="J105" s="156"/>
    </row>
    <row r="106" spans="1:10" ht="12.75" x14ac:dyDescent="0.2">
      <c r="A106" s="153"/>
      <c r="B106" s="154"/>
      <c r="C106" s="153"/>
      <c r="D106" s="153"/>
      <c r="E106" s="153"/>
      <c r="F106" s="156"/>
      <c r="G106" s="156"/>
      <c r="H106" s="156"/>
      <c r="I106" s="156"/>
      <c r="J106" s="156"/>
    </row>
    <row r="107" spans="1:10" ht="12.75" x14ac:dyDescent="0.2">
      <c r="A107" s="153"/>
      <c r="B107" s="154"/>
      <c r="C107" s="153"/>
      <c r="D107" s="153"/>
      <c r="E107" s="153"/>
      <c r="F107" s="156"/>
      <c r="G107" s="156"/>
      <c r="H107" s="156"/>
      <c r="I107" s="156"/>
      <c r="J107" s="156"/>
    </row>
    <row r="108" spans="1:10" ht="12.75" x14ac:dyDescent="0.2">
      <c r="A108" s="153"/>
      <c r="B108" s="154"/>
      <c r="C108" s="153"/>
      <c r="D108" s="153"/>
      <c r="E108" s="153"/>
      <c r="F108" s="156"/>
      <c r="G108" s="156"/>
      <c r="H108" s="156"/>
      <c r="I108" s="156"/>
      <c r="J108" s="156"/>
    </row>
    <row r="109" spans="1:10" ht="12.75" x14ac:dyDescent="0.2">
      <c r="A109" s="153"/>
      <c r="B109" s="154"/>
      <c r="C109" s="153"/>
      <c r="D109" s="153"/>
      <c r="E109" s="153"/>
      <c r="F109" s="156"/>
      <c r="G109" s="156"/>
      <c r="H109" s="156"/>
      <c r="I109" s="156"/>
      <c r="J109" s="156"/>
    </row>
    <row r="110" spans="1:10" ht="12.75" x14ac:dyDescent="0.2">
      <c r="A110" s="153"/>
      <c r="B110" s="154"/>
      <c r="C110" s="153"/>
      <c r="D110" s="153"/>
      <c r="E110" s="153"/>
      <c r="F110" s="156"/>
      <c r="G110" s="156"/>
      <c r="H110" s="156"/>
      <c r="I110" s="156"/>
      <c r="J110" s="156"/>
    </row>
    <row r="111" spans="1:10" ht="12.75" x14ac:dyDescent="0.2">
      <c r="A111" s="153"/>
      <c r="B111" s="154"/>
      <c r="C111" s="153"/>
      <c r="D111" s="153"/>
      <c r="E111" s="153"/>
      <c r="F111" s="156"/>
      <c r="G111" s="156"/>
      <c r="H111" s="156"/>
      <c r="I111" s="156"/>
      <c r="J111" s="156"/>
    </row>
    <row r="112" spans="1:10" ht="12.75" x14ac:dyDescent="0.2">
      <c r="A112" s="153"/>
      <c r="B112" s="154"/>
      <c r="C112" s="153"/>
      <c r="D112" s="153"/>
      <c r="E112" s="153"/>
      <c r="F112" s="156"/>
      <c r="G112" s="156"/>
      <c r="H112" s="156"/>
      <c r="I112" s="156"/>
      <c r="J112" s="156"/>
    </row>
    <row r="113" spans="1:10" ht="12.75" x14ac:dyDescent="0.2">
      <c r="A113" s="153"/>
      <c r="B113" s="154"/>
      <c r="C113" s="153"/>
      <c r="D113" s="153"/>
      <c r="E113" s="153"/>
      <c r="F113" s="156"/>
      <c r="G113" s="156"/>
      <c r="H113" s="156"/>
      <c r="I113" s="156"/>
      <c r="J113" s="156"/>
    </row>
    <row r="114" spans="1:10" ht="12.75" x14ac:dyDescent="0.2">
      <c r="A114" s="153"/>
      <c r="B114" s="154"/>
      <c r="C114" s="153"/>
      <c r="D114" s="153"/>
      <c r="E114" s="153"/>
      <c r="F114" s="156"/>
      <c r="G114" s="156"/>
      <c r="H114" s="156"/>
      <c r="I114" s="156"/>
      <c r="J114" s="156"/>
    </row>
    <row r="115" spans="1:10" ht="12.75" x14ac:dyDescent="0.2">
      <c r="A115" s="153"/>
      <c r="B115" s="154"/>
      <c r="C115" s="153"/>
      <c r="D115" s="153"/>
      <c r="E115" s="153"/>
      <c r="F115" s="156"/>
      <c r="G115" s="156"/>
      <c r="H115" s="156"/>
      <c r="I115" s="156"/>
      <c r="J115" s="156"/>
    </row>
    <row r="116" spans="1:10" ht="12.75" x14ac:dyDescent="0.2">
      <c r="A116" s="153"/>
      <c r="B116" s="154"/>
      <c r="C116" s="153"/>
      <c r="D116" s="153"/>
      <c r="E116" s="153"/>
      <c r="F116" s="156"/>
      <c r="G116" s="156"/>
      <c r="H116" s="156"/>
      <c r="I116" s="156"/>
      <c r="J116" s="156"/>
    </row>
    <row r="117" spans="1:10" ht="12.75" x14ac:dyDescent="0.2">
      <c r="A117" s="153"/>
      <c r="B117" s="154"/>
      <c r="C117" s="153"/>
      <c r="D117" s="153"/>
      <c r="E117" s="153"/>
      <c r="F117" s="156"/>
      <c r="G117" s="156"/>
      <c r="H117" s="156"/>
      <c r="I117" s="156"/>
      <c r="J117" s="156"/>
    </row>
    <row r="118" spans="1:10" ht="12.75" x14ac:dyDescent="0.2">
      <c r="A118" s="153"/>
      <c r="B118" s="154"/>
      <c r="C118" s="153"/>
      <c r="D118" s="153"/>
      <c r="E118" s="153"/>
      <c r="F118" s="156"/>
      <c r="G118" s="156"/>
      <c r="H118" s="156"/>
      <c r="I118" s="156"/>
      <c r="J118" s="156"/>
    </row>
    <row r="119" spans="1:10" ht="12.75" x14ac:dyDescent="0.2">
      <c r="A119" s="153"/>
      <c r="B119" s="154"/>
      <c r="C119" s="153"/>
      <c r="D119" s="153"/>
      <c r="E119" s="153"/>
      <c r="F119" s="156"/>
      <c r="G119" s="156"/>
      <c r="H119" s="156"/>
      <c r="I119" s="156"/>
      <c r="J119" s="156"/>
    </row>
    <row r="120" spans="1:10" ht="12.75" x14ac:dyDescent="0.2">
      <c r="A120" s="153"/>
      <c r="B120" s="154"/>
      <c r="C120" s="153"/>
      <c r="D120" s="153"/>
      <c r="E120" s="153"/>
      <c r="F120" s="156"/>
      <c r="G120" s="156"/>
      <c r="H120" s="156"/>
      <c r="I120" s="156"/>
      <c r="J120" s="156"/>
    </row>
    <row r="121" spans="1:10" ht="12.75" x14ac:dyDescent="0.2">
      <c r="A121" s="153"/>
      <c r="B121" s="154"/>
      <c r="C121" s="153"/>
      <c r="D121" s="153"/>
      <c r="E121" s="153"/>
      <c r="F121" s="156"/>
      <c r="G121" s="156"/>
      <c r="H121" s="156"/>
      <c r="I121" s="156"/>
      <c r="J121" s="156"/>
    </row>
    <row r="122" spans="1:10" ht="12.75" x14ac:dyDescent="0.2">
      <c r="A122" s="153"/>
      <c r="B122" s="154"/>
      <c r="C122" s="153"/>
      <c r="D122" s="153"/>
      <c r="E122" s="153"/>
      <c r="F122" s="156"/>
      <c r="G122" s="156"/>
      <c r="H122" s="156"/>
      <c r="I122" s="156"/>
      <c r="J122" s="156"/>
    </row>
    <row r="123" spans="1:10" ht="12.75" x14ac:dyDescent="0.2">
      <c r="A123" s="153"/>
      <c r="B123" s="154"/>
      <c r="C123" s="153"/>
      <c r="D123" s="153"/>
      <c r="E123" s="153"/>
      <c r="F123" s="156"/>
      <c r="G123" s="156"/>
      <c r="H123" s="156"/>
      <c r="I123" s="156"/>
      <c r="J123" s="156"/>
    </row>
    <row r="124" spans="1:10" ht="12.75" x14ac:dyDescent="0.2">
      <c r="A124" s="153"/>
      <c r="B124" s="154"/>
      <c r="C124" s="153"/>
      <c r="D124" s="153"/>
      <c r="E124" s="153"/>
      <c r="F124" s="156"/>
      <c r="G124" s="156"/>
      <c r="H124" s="156"/>
      <c r="I124" s="156"/>
      <c r="J124" s="156"/>
    </row>
    <row r="125" spans="1:10" ht="12.75" x14ac:dyDescent="0.2">
      <c r="A125" s="153"/>
      <c r="B125" s="154"/>
      <c r="C125" s="153"/>
      <c r="D125" s="153"/>
      <c r="E125" s="153"/>
      <c r="F125" s="156"/>
      <c r="G125" s="156"/>
      <c r="H125" s="156"/>
      <c r="I125" s="156"/>
      <c r="J125" s="156"/>
    </row>
    <row r="126" spans="1:10" ht="12.75" x14ac:dyDescent="0.2">
      <c r="A126" s="153"/>
      <c r="B126" s="154"/>
      <c r="C126" s="153"/>
      <c r="D126" s="153"/>
      <c r="E126" s="153"/>
      <c r="F126" s="156"/>
      <c r="G126" s="156"/>
      <c r="H126" s="156"/>
      <c r="I126" s="156"/>
      <c r="J126" s="156"/>
    </row>
    <row r="127" spans="1:10" ht="12.75" x14ac:dyDescent="0.2">
      <c r="A127" s="153"/>
      <c r="B127" s="154"/>
      <c r="C127" s="153"/>
      <c r="D127" s="153"/>
      <c r="E127" s="153"/>
      <c r="F127" s="156"/>
      <c r="G127" s="156"/>
      <c r="H127" s="156"/>
      <c r="I127" s="156"/>
      <c r="J127" s="156"/>
    </row>
    <row r="128" spans="1:10" ht="12.75" x14ac:dyDescent="0.2">
      <c r="A128" s="153"/>
      <c r="B128" s="154"/>
      <c r="C128" s="153"/>
      <c r="D128" s="153"/>
      <c r="E128" s="153"/>
      <c r="F128" s="156"/>
      <c r="G128" s="156"/>
      <c r="H128" s="156"/>
      <c r="I128" s="156"/>
      <c r="J128" s="156"/>
    </row>
    <row r="129" spans="1:10" ht="12.75" x14ac:dyDescent="0.2">
      <c r="A129" s="153"/>
      <c r="B129" s="154"/>
      <c r="C129" s="153"/>
      <c r="D129" s="153"/>
      <c r="E129" s="153"/>
      <c r="F129" s="156"/>
      <c r="G129" s="156"/>
      <c r="H129" s="156"/>
      <c r="I129" s="156"/>
      <c r="J129" s="156"/>
    </row>
    <row r="130" spans="1:10" ht="12.75" x14ac:dyDescent="0.2">
      <c r="A130" s="153"/>
      <c r="B130" s="154"/>
      <c r="C130" s="153"/>
      <c r="D130" s="153"/>
      <c r="E130" s="153"/>
      <c r="F130" s="156"/>
      <c r="G130" s="156"/>
      <c r="H130" s="156"/>
      <c r="I130" s="156"/>
      <c r="J130" s="156"/>
    </row>
    <row r="131" spans="1:10" ht="12.75" x14ac:dyDescent="0.2">
      <c r="A131" s="153"/>
      <c r="B131" s="154"/>
      <c r="C131" s="153"/>
      <c r="D131" s="153"/>
      <c r="E131" s="153"/>
      <c r="F131" s="156"/>
      <c r="G131" s="156"/>
      <c r="H131" s="156"/>
      <c r="I131" s="156"/>
      <c r="J131" s="156"/>
    </row>
    <row r="132" spans="1:10" ht="12.75" x14ac:dyDescent="0.2">
      <c r="A132" s="153"/>
      <c r="B132" s="154"/>
      <c r="C132" s="153"/>
      <c r="D132" s="153"/>
      <c r="E132" s="153"/>
      <c r="F132" s="156"/>
      <c r="G132" s="156"/>
      <c r="H132" s="156"/>
      <c r="I132" s="156"/>
      <c r="J132" s="156"/>
    </row>
    <row r="133" spans="1:10" ht="12.75" x14ac:dyDescent="0.2">
      <c r="A133" s="153"/>
      <c r="B133" s="154"/>
      <c r="C133" s="153"/>
      <c r="D133" s="153"/>
      <c r="E133" s="153"/>
      <c r="F133" s="156"/>
      <c r="G133" s="156"/>
      <c r="H133" s="156"/>
      <c r="I133" s="156"/>
      <c r="J133" s="156"/>
    </row>
    <row r="134" spans="1:10" ht="12.75" x14ac:dyDescent="0.2">
      <c r="A134" s="153"/>
      <c r="B134" s="154"/>
      <c r="C134" s="153"/>
      <c r="D134" s="153"/>
      <c r="E134" s="153"/>
      <c r="F134" s="156"/>
      <c r="G134" s="156"/>
      <c r="H134" s="156"/>
      <c r="I134" s="156"/>
      <c r="J134" s="156"/>
    </row>
    <row r="135" spans="1:10" ht="12.75" x14ac:dyDescent="0.2">
      <c r="A135" s="153"/>
      <c r="B135" s="154"/>
      <c r="C135" s="153"/>
      <c r="D135" s="153"/>
      <c r="E135" s="153"/>
      <c r="F135" s="156"/>
      <c r="G135" s="156"/>
      <c r="H135" s="156"/>
      <c r="I135" s="156"/>
      <c r="J135" s="156"/>
    </row>
    <row r="136" spans="1:10" ht="12.75" x14ac:dyDescent="0.2">
      <c r="A136" s="153"/>
      <c r="B136" s="154"/>
      <c r="C136" s="153"/>
      <c r="D136" s="153"/>
      <c r="E136" s="153"/>
      <c r="F136" s="156"/>
      <c r="G136" s="156"/>
      <c r="H136" s="156"/>
      <c r="I136" s="156"/>
      <c r="J136" s="156"/>
    </row>
    <row r="137" spans="1:10" ht="12.75" x14ac:dyDescent="0.2">
      <c r="A137" s="153"/>
      <c r="B137" s="154"/>
      <c r="C137" s="153"/>
      <c r="D137" s="153"/>
      <c r="E137" s="153"/>
      <c r="F137" s="156"/>
      <c r="G137" s="156"/>
      <c r="H137" s="156"/>
      <c r="I137" s="156"/>
      <c r="J137" s="156"/>
    </row>
    <row r="138" spans="1:10" ht="12.75" x14ac:dyDescent="0.2">
      <c r="A138" s="153"/>
      <c r="B138" s="154"/>
      <c r="C138" s="153"/>
      <c r="D138" s="153"/>
      <c r="E138" s="153"/>
      <c r="F138" s="156"/>
      <c r="G138" s="156"/>
      <c r="H138" s="156"/>
      <c r="I138" s="156"/>
      <c r="J138" s="156"/>
    </row>
    <row r="139" spans="1:10" ht="12.75" x14ac:dyDescent="0.2">
      <c r="A139" s="153"/>
      <c r="B139" s="154"/>
      <c r="C139" s="153"/>
      <c r="D139" s="153"/>
      <c r="E139" s="153"/>
      <c r="F139" s="156"/>
      <c r="G139" s="156"/>
      <c r="H139" s="156"/>
      <c r="I139" s="156"/>
      <c r="J139" s="156"/>
    </row>
    <row r="140" spans="1:10" ht="12.75" x14ac:dyDescent="0.2">
      <c r="A140" s="153"/>
      <c r="B140" s="154"/>
      <c r="C140" s="153"/>
      <c r="D140" s="153"/>
      <c r="E140" s="153"/>
      <c r="F140" s="156"/>
      <c r="G140" s="156"/>
      <c r="H140" s="156"/>
      <c r="I140" s="156"/>
      <c r="J140" s="156"/>
    </row>
    <row r="141" spans="1:10" ht="12.75" x14ac:dyDescent="0.2">
      <c r="A141" s="153"/>
      <c r="B141" s="154"/>
      <c r="C141" s="153"/>
      <c r="D141" s="153"/>
      <c r="E141" s="153"/>
      <c r="F141" s="156"/>
      <c r="G141" s="156"/>
      <c r="H141" s="156"/>
      <c r="I141" s="156"/>
      <c r="J141" s="156"/>
    </row>
    <row r="142" spans="1:10" ht="12.75" x14ac:dyDescent="0.2">
      <c r="A142" s="153"/>
      <c r="B142" s="154"/>
      <c r="C142" s="153"/>
      <c r="D142" s="153"/>
      <c r="E142" s="153"/>
      <c r="F142" s="156"/>
      <c r="G142" s="156"/>
      <c r="H142" s="156"/>
      <c r="I142" s="156"/>
      <c r="J142" s="156"/>
    </row>
    <row r="143" spans="1:10" ht="12.75" x14ac:dyDescent="0.2">
      <c r="A143" s="153"/>
      <c r="B143" s="154"/>
      <c r="C143" s="153"/>
      <c r="D143" s="153"/>
      <c r="E143" s="153"/>
      <c r="F143" s="156"/>
      <c r="G143" s="156"/>
      <c r="H143" s="156"/>
      <c r="I143" s="156"/>
      <c r="J143" s="156"/>
    </row>
    <row r="144" spans="1:10" ht="12.75" x14ac:dyDescent="0.2">
      <c r="A144" s="153"/>
      <c r="B144" s="154"/>
      <c r="C144" s="153"/>
      <c r="D144" s="153"/>
      <c r="E144" s="153"/>
      <c r="F144" s="156"/>
      <c r="G144" s="156"/>
      <c r="H144" s="156"/>
      <c r="I144" s="156"/>
      <c r="J144" s="156"/>
    </row>
    <row r="145" spans="1:10" ht="12.75" x14ac:dyDescent="0.2">
      <c r="A145" s="153"/>
      <c r="B145" s="154"/>
      <c r="C145" s="153"/>
      <c r="D145" s="153"/>
      <c r="E145" s="153"/>
      <c r="F145" s="156"/>
      <c r="G145" s="156"/>
      <c r="H145" s="156"/>
      <c r="I145" s="156"/>
      <c r="J145" s="156"/>
    </row>
    <row r="146" spans="1:10" ht="12.75" x14ac:dyDescent="0.2">
      <c r="A146" s="153"/>
      <c r="B146" s="154"/>
      <c r="C146" s="153"/>
      <c r="D146" s="153"/>
      <c r="E146" s="153"/>
      <c r="F146" s="156"/>
      <c r="G146" s="156"/>
      <c r="H146" s="156"/>
      <c r="I146" s="156"/>
      <c r="J146" s="156"/>
    </row>
    <row r="147" spans="1:10" ht="12.75" x14ac:dyDescent="0.2">
      <c r="A147" s="153"/>
      <c r="B147" s="154"/>
      <c r="C147" s="153"/>
      <c r="D147" s="153"/>
      <c r="E147" s="153"/>
      <c r="F147" s="156"/>
      <c r="G147" s="156"/>
      <c r="H147" s="156"/>
      <c r="I147" s="156"/>
      <c r="J147" s="156"/>
    </row>
    <row r="148" spans="1:10" ht="12.75" x14ac:dyDescent="0.2">
      <c r="A148" s="153"/>
      <c r="B148" s="154"/>
      <c r="C148" s="153"/>
      <c r="D148" s="153"/>
      <c r="E148" s="153"/>
      <c r="F148" s="156"/>
      <c r="G148" s="156"/>
      <c r="H148" s="156"/>
      <c r="I148" s="156"/>
      <c r="J148" s="156"/>
    </row>
    <row r="149" spans="1:10" ht="12.75" x14ac:dyDescent="0.2">
      <c r="A149" s="153"/>
      <c r="B149" s="154"/>
      <c r="C149" s="153"/>
      <c r="D149" s="153"/>
      <c r="E149" s="153"/>
      <c r="F149" s="156"/>
      <c r="G149" s="156"/>
      <c r="H149" s="156"/>
      <c r="I149" s="156"/>
      <c r="J149" s="156"/>
    </row>
    <row r="150" spans="1:10" ht="12.75" x14ac:dyDescent="0.2">
      <c r="A150" s="153"/>
      <c r="B150" s="154"/>
      <c r="C150" s="153"/>
      <c r="D150" s="153"/>
      <c r="E150" s="153"/>
      <c r="F150" s="156"/>
      <c r="G150" s="156"/>
      <c r="H150" s="156"/>
      <c r="I150" s="156"/>
      <c r="J150" s="156"/>
    </row>
    <row r="151" spans="1:10" ht="12.75" x14ac:dyDescent="0.2">
      <c r="A151" s="153"/>
      <c r="B151" s="154"/>
      <c r="C151" s="153"/>
      <c r="D151" s="153"/>
      <c r="E151" s="153"/>
      <c r="F151" s="156"/>
      <c r="G151" s="156"/>
      <c r="H151" s="156"/>
      <c r="I151" s="156"/>
      <c r="J151" s="156"/>
    </row>
    <row r="152" spans="1:10" ht="12.75" x14ac:dyDescent="0.2">
      <c r="A152" s="153"/>
      <c r="B152" s="154"/>
      <c r="C152" s="153"/>
      <c r="D152" s="153"/>
      <c r="E152" s="153"/>
      <c r="F152" s="156"/>
      <c r="G152" s="156"/>
      <c r="H152" s="156"/>
      <c r="I152" s="156"/>
      <c r="J152" s="156"/>
    </row>
    <row r="153" spans="1:10" ht="12.75" x14ac:dyDescent="0.2">
      <c r="A153" s="153"/>
      <c r="B153" s="154"/>
      <c r="C153" s="153"/>
      <c r="D153" s="153"/>
      <c r="E153" s="153"/>
      <c r="F153" s="156"/>
      <c r="G153" s="156"/>
      <c r="H153" s="156"/>
      <c r="I153" s="156"/>
      <c r="J153" s="156"/>
    </row>
    <row r="154" spans="1:10" ht="12.75" x14ac:dyDescent="0.2">
      <c r="A154" s="153"/>
      <c r="B154" s="154"/>
      <c r="C154" s="153"/>
      <c r="D154" s="153"/>
      <c r="E154" s="153"/>
      <c r="F154" s="156"/>
      <c r="G154" s="156"/>
      <c r="H154" s="156"/>
      <c r="I154" s="156"/>
      <c r="J154" s="156"/>
    </row>
    <row r="155" spans="1:10" ht="12.75" x14ac:dyDescent="0.2">
      <c r="A155" s="153"/>
      <c r="B155" s="154"/>
      <c r="C155" s="153"/>
      <c r="D155" s="153"/>
      <c r="E155" s="153"/>
      <c r="F155" s="156"/>
      <c r="G155" s="156"/>
      <c r="H155" s="156"/>
      <c r="I155" s="156"/>
      <c r="J155" s="156"/>
    </row>
    <row r="156" spans="1:10" ht="12.75" x14ac:dyDescent="0.2">
      <c r="A156" s="153"/>
      <c r="B156" s="154"/>
      <c r="C156" s="153"/>
      <c r="D156" s="153"/>
      <c r="E156" s="153"/>
      <c r="F156" s="156"/>
      <c r="G156" s="156"/>
      <c r="H156" s="156"/>
      <c r="I156" s="156"/>
      <c r="J156" s="156"/>
    </row>
    <row r="157" spans="1:10" ht="12.75" x14ac:dyDescent="0.2">
      <c r="A157" s="153"/>
      <c r="B157" s="154"/>
      <c r="C157" s="153"/>
      <c r="D157" s="153"/>
      <c r="E157" s="153"/>
      <c r="F157" s="156"/>
      <c r="G157" s="156"/>
      <c r="H157" s="156"/>
      <c r="I157" s="156"/>
      <c r="J157" s="156"/>
    </row>
    <row r="158" spans="1:10" ht="12.75" x14ac:dyDescent="0.2">
      <c r="A158" s="153"/>
      <c r="B158" s="154"/>
      <c r="C158" s="153"/>
      <c r="D158" s="153"/>
      <c r="E158" s="153"/>
      <c r="F158" s="156"/>
      <c r="G158" s="156"/>
      <c r="H158" s="156"/>
      <c r="I158" s="156"/>
      <c r="J158" s="156"/>
    </row>
    <row r="159" spans="1:10" ht="12.75" x14ac:dyDescent="0.2">
      <c r="A159" s="153"/>
      <c r="B159" s="154"/>
      <c r="C159" s="153"/>
      <c r="D159" s="153"/>
      <c r="E159" s="153"/>
      <c r="F159" s="156"/>
      <c r="G159" s="156"/>
      <c r="H159" s="156"/>
      <c r="I159" s="156"/>
      <c r="J159" s="156"/>
    </row>
    <row r="160" spans="1:10" ht="12.75" x14ac:dyDescent="0.2">
      <c r="A160" s="153"/>
      <c r="B160" s="154"/>
      <c r="C160" s="153"/>
      <c r="D160" s="153"/>
      <c r="E160" s="153"/>
      <c r="F160" s="156"/>
      <c r="G160" s="156"/>
      <c r="H160" s="156"/>
      <c r="I160" s="156"/>
      <c r="J160" s="156"/>
    </row>
    <row r="161" spans="1:10" ht="12.75" x14ac:dyDescent="0.2">
      <c r="A161" s="153"/>
      <c r="B161" s="154"/>
      <c r="C161" s="153"/>
      <c r="D161" s="153"/>
      <c r="E161" s="153"/>
      <c r="F161" s="156"/>
      <c r="G161" s="156"/>
      <c r="H161" s="156"/>
      <c r="I161" s="156"/>
      <c r="J161" s="156"/>
    </row>
    <row r="162" spans="1:10" ht="12.75" x14ac:dyDescent="0.2">
      <c r="A162" s="153"/>
      <c r="B162" s="154"/>
      <c r="C162" s="153"/>
      <c r="D162" s="153"/>
      <c r="E162" s="153"/>
      <c r="F162" s="156"/>
      <c r="G162" s="156"/>
      <c r="H162" s="156"/>
      <c r="I162" s="156"/>
      <c r="J162" s="156"/>
    </row>
    <row r="163" spans="1:10" ht="12.75" x14ac:dyDescent="0.2">
      <c r="A163" s="153"/>
      <c r="B163" s="154"/>
      <c r="C163" s="153"/>
      <c r="D163" s="153"/>
      <c r="E163" s="153"/>
      <c r="F163" s="156"/>
      <c r="G163" s="156"/>
      <c r="H163" s="156"/>
      <c r="I163" s="156"/>
      <c r="J163" s="156"/>
    </row>
    <row r="164" spans="1:10" ht="12.75" x14ac:dyDescent="0.2">
      <c r="A164" s="153"/>
      <c r="B164" s="154"/>
      <c r="C164" s="153"/>
      <c r="D164" s="153"/>
      <c r="E164" s="153"/>
      <c r="F164" s="156"/>
      <c r="G164" s="156"/>
      <c r="H164" s="156"/>
      <c r="I164" s="156"/>
      <c r="J164" s="156"/>
    </row>
    <row r="165" spans="1:10" ht="12.75" x14ac:dyDescent="0.2">
      <c r="A165" s="153"/>
      <c r="B165" s="154"/>
      <c r="C165" s="153"/>
      <c r="D165" s="153"/>
      <c r="E165" s="153"/>
      <c r="F165" s="156"/>
      <c r="G165" s="156"/>
      <c r="H165" s="156"/>
      <c r="I165" s="156"/>
      <c r="J165" s="156"/>
    </row>
    <row r="166" spans="1:10" ht="12.75" x14ac:dyDescent="0.2">
      <c r="A166" s="153"/>
      <c r="B166" s="154"/>
      <c r="C166" s="153"/>
      <c r="D166" s="153"/>
      <c r="E166" s="153"/>
      <c r="F166" s="156"/>
      <c r="G166" s="156"/>
      <c r="H166" s="156"/>
      <c r="I166" s="156"/>
      <c r="J166" s="156"/>
    </row>
    <row r="167" spans="1:10" ht="12.75" x14ac:dyDescent="0.2">
      <c r="A167" s="153"/>
      <c r="B167" s="154"/>
      <c r="C167" s="153"/>
      <c r="D167" s="153"/>
      <c r="E167" s="153"/>
      <c r="F167" s="156"/>
      <c r="G167" s="156"/>
      <c r="H167" s="156"/>
      <c r="I167" s="156"/>
      <c r="J167" s="156"/>
    </row>
    <row r="168" spans="1:10" ht="12.75" x14ac:dyDescent="0.2">
      <c r="A168" s="153"/>
      <c r="B168" s="154"/>
      <c r="C168" s="153"/>
      <c r="D168" s="153"/>
      <c r="E168" s="153"/>
      <c r="F168" s="156"/>
      <c r="G168" s="156"/>
      <c r="H168" s="156"/>
      <c r="I168" s="156"/>
      <c r="J168" s="156"/>
    </row>
    <row r="169" spans="1:10" ht="12.75" x14ac:dyDescent="0.2">
      <c r="A169" s="153"/>
      <c r="B169" s="154"/>
      <c r="C169" s="153"/>
      <c r="D169" s="153"/>
      <c r="E169" s="153"/>
      <c r="F169" s="156"/>
      <c r="G169" s="156"/>
      <c r="H169" s="156"/>
      <c r="I169" s="156"/>
      <c r="J169" s="156"/>
    </row>
    <row r="170" spans="1:10" ht="12.75" x14ac:dyDescent="0.2">
      <c r="A170" s="153"/>
      <c r="B170" s="154"/>
      <c r="C170" s="153"/>
      <c r="D170" s="153"/>
      <c r="E170" s="153"/>
      <c r="F170" s="156"/>
      <c r="G170" s="156"/>
      <c r="H170" s="156"/>
      <c r="I170" s="156"/>
      <c r="J170" s="156"/>
    </row>
    <row r="171" spans="1:10" ht="12.75" x14ac:dyDescent="0.2">
      <c r="A171" s="153"/>
      <c r="B171" s="154"/>
      <c r="C171" s="153"/>
      <c r="D171" s="153"/>
      <c r="E171" s="153"/>
      <c r="F171" s="156"/>
      <c r="G171" s="156"/>
      <c r="H171" s="156"/>
      <c r="I171" s="156"/>
      <c r="J171" s="156"/>
    </row>
    <row r="172" spans="1:10" ht="12.75" x14ac:dyDescent="0.2">
      <c r="A172" s="153"/>
      <c r="B172" s="154"/>
      <c r="C172" s="153"/>
      <c r="D172" s="153"/>
      <c r="E172" s="153"/>
      <c r="F172" s="156"/>
      <c r="G172" s="156"/>
      <c r="H172" s="156"/>
      <c r="I172" s="156"/>
      <c r="J172" s="156"/>
    </row>
    <row r="173" spans="1:10" ht="12.75" x14ac:dyDescent="0.2">
      <c r="A173" s="153"/>
      <c r="B173" s="154"/>
      <c r="C173" s="153"/>
      <c r="D173" s="153"/>
      <c r="E173" s="153"/>
      <c r="F173" s="156"/>
      <c r="G173" s="156"/>
      <c r="H173" s="156"/>
      <c r="I173" s="156"/>
      <c r="J173" s="156"/>
    </row>
    <row r="174" spans="1:10" ht="12.75" x14ac:dyDescent="0.2">
      <c r="A174" s="153"/>
      <c r="B174" s="154"/>
      <c r="C174" s="153"/>
      <c r="D174" s="153"/>
      <c r="E174" s="153"/>
      <c r="F174" s="156"/>
      <c r="G174" s="156"/>
      <c r="H174" s="156"/>
      <c r="I174" s="156"/>
      <c r="J174" s="156"/>
    </row>
    <row r="175" spans="1:10" ht="12.75" x14ac:dyDescent="0.2">
      <c r="A175" s="153"/>
      <c r="B175" s="154"/>
      <c r="C175" s="153"/>
      <c r="D175" s="153"/>
      <c r="E175" s="153"/>
      <c r="F175" s="156"/>
      <c r="G175" s="156"/>
      <c r="H175" s="156"/>
      <c r="I175" s="156"/>
      <c r="J175" s="156"/>
    </row>
    <row r="176" spans="1:10" ht="12.75" x14ac:dyDescent="0.2">
      <c r="A176" s="153"/>
      <c r="B176" s="154"/>
      <c r="C176" s="153"/>
      <c r="D176" s="153"/>
      <c r="E176" s="153"/>
      <c r="F176" s="156"/>
      <c r="G176" s="156"/>
      <c r="H176" s="156"/>
      <c r="I176" s="156"/>
      <c r="J176" s="156"/>
    </row>
    <row r="177" spans="1:10" ht="12.75" x14ac:dyDescent="0.2">
      <c r="A177" s="153"/>
      <c r="B177" s="154"/>
      <c r="C177" s="153"/>
      <c r="D177" s="153"/>
      <c r="E177" s="153"/>
      <c r="F177" s="156"/>
      <c r="G177" s="156"/>
      <c r="H177" s="156"/>
      <c r="I177" s="156"/>
      <c r="J177" s="156"/>
    </row>
    <row r="178" spans="1:10" ht="12.75" x14ac:dyDescent="0.2">
      <c r="A178" s="153"/>
      <c r="B178" s="154"/>
      <c r="C178" s="153"/>
      <c r="D178" s="153"/>
      <c r="E178" s="153"/>
      <c r="F178" s="156"/>
      <c r="G178" s="156"/>
      <c r="H178" s="156"/>
      <c r="I178" s="156"/>
      <c r="J178" s="156"/>
    </row>
    <row r="179" spans="1:10" ht="12.75" x14ac:dyDescent="0.2">
      <c r="A179" s="153"/>
      <c r="B179" s="154"/>
      <c r="C179" s="153"/>
      <c r="D179" s="153"/>
      <c r="E179" s="153"/>
      <c r="F179" s="156"/>
      <c r="G179" s="156"/>
      <c r="H179" s="156"/>
      <c r="I179" s="156"/>
      <c r="J179" s="156"/>
    </row>
    <row r="180" spans="1:10" ht="12.75" x14ac:dyDescent="0.2">
      <c r="A180" s="153"/>
      <c r="B180" s="154"/>
      <c r="C180" s="153"/>
      <c r="D180" s="153"/>
      <c r="E180" s="153"/>
      <c r="F180" s="156"/>
      <c r="G180" s="156"/>
      <c r="H180" s="156"/>
      <c r="I180" s="156"/>
      <c r="J180" s="156"/>
    </row>
    <row r="181" spans="1:10" ht="12.75" x14ac:dyDescent="0.2">
      <c r="A181" s="153"/>
      <c r="B181" s="154"/>
      <c r="C181" s="153"/>
      <c r="D181" s="153"/>
      <c r="E181" s="153"/>
      <c r="F181" s="156"/>
      <c r="G181" s="156"/>
      <c r="H181" s="156"/>
      <c r="I181" s="156"/>
      <c r="J181" s="156"/>
    </row>
    <row r="182" spans="1:10" ht="12.75" x14ac:dyDescent="0.2">
      <c r="A182" s="153"/>
      <c r="B182" s="154"/>
      <c r="C182" s="153"/>
      <c r="D182" s="153"/>
      <c r="E182" s="153"/>
      <c r="F182" s="156"/>
      <c r="G182" s="156"/>
      <c r="H182" s="156"/>
      <c r="I182" s="156"/>
      <c r="J182" s="156"/>
    </row>
    <row r="183" spans="1:10" ht="12.75" x14ac:dyDescent="0.2">
      <c r="A183" s="153"/>
      <c r="B183" s="154"/>
      <c r="C183" s="153"/>
      <c r="D183" s="153"/>
      <c r="E183" s="153"/>
      <c r="F183" s="156"/>
      <c r="G183" s="156"/>
      <c r="H183" s="156"/>
      <c r="I183" s="156"/>
      <c r="J183" s="156"/>
    </row>
    <row r="184" spans="1:10" ht="12.75" x14ac:dyDescent="0.2">
      <c r="A184" s="153"/>
      <c r="B184" s="154"/>
      <c r="C184" s="153"/>
      <c r="D184" s="153"/>
      <c r="E184" s="153"/>
      <c r="F184" s="156"/>
      <c r="G184" s="156"/>
      <c r="H184" s="156"/>
      <c r="I184" s="156"/>
      <c r="J184" s="156"/>
    </row>
    <row r="185" spans="1:10" ht="12.75" x14ac:dyDescent="0.2">
      <c r="A185" s="153"/>
      <c r="B185" s="154"/>
      <c r="C185" s="153"/>
      <c r="D185" s="153"/>
      <c r="E185" s="153"/>
      <c r="F185" s="156"/>
      <c r="G185" s="156"/>
      <c r="H185" s="156"/>
      <c r="I185" s="156"/>
      <c r="J185" s="156"/>
    </row>
    <row r="186" spans="1:10" ht="12.75" x14ac:dyDescent="0.2">
      <c r="A186" s="153"/>
      <c r="B186" s="154"/>
      <c r="C186" s="153"/>
      <c r="D186" s="153"/>
      <c r="E186" s="153"/>
      <c r="F186" s="156"/>
      <c r="G186" s="156"/>
      <c r="H186" s="156"/>
      <c r="I186" s="156"/>
      <c r="J186" s="156"/>
    </row>
    <row r="187" spans="1:10" ht="12.75" x14ac:dyDescent="0.2">
      <c r="A187" s="153"/>
      <c r="B187" s="154"/>
      <c r="C187" s="153"/>
      <c r="D187" s="153"/>
      <c r="E187" s="153"/>
      <c r="F187" s="156"/>
      <c r="G187" s="156"/>
      <c r="H187" s="156"/>
      <c r="I187" s="156"/>
      <c r="J187" s="156"/>
    </row>
    <row r="188" spans="1:10" ht="12.75" x14ac:dyDescent="0.2">
      <c r="A188" s="153"/>
      <c r="B188" s="154"/>
      <c r="C188" s="153"/>
      <c r="D188" s="153"/>
      <c r="E188" s="153"/>
      <c r="F188" s="156"/>
      <c r="G188" s="156"/>
      <c r="H188" s="156"/>
      <c r="I188" s="156"/>
      <c r="J188" s="156"/>
    </row>
    <row r="189" spans="1:10" ht="12.75" x14ac:dyDescent="0.2">
      <c r="A189" s="153"/>
      <c r="B189" s="154"/>
      <c r="C189" s="153"/>
      <c r="D189" s="153"/>
      <c r="E189" s="153"/>
      <c r="F189" s="156"/>
      <c r="G189" s="156"/>
      <c r="H189" s="156"/>
      <c r="I189" s="156"/>
      <c r="J189" s="156"/>
    </row>
    <row r="190" spans="1:10" ht="12.75" x14ac:dyDescent="0.2">
      <c r="A190" s="153"/>
      <c r="B190" s="154"/>
      <c r="C190" s="153"/>
      <c r="D190" s="153"/>
      <c r="E190" s="153"/>
      <c r="F190" s="156"/>
      <c r="G190" s="156"/>
      <c r="H190" s="156"/>
      <c r="I190" s="156"/>
      <c r="J190" s="156"/>
    </row>
    <row r="191" spans="1:10" ht="12.75" x14ac:dyDescent="0.2">
      <c r="A191" s="153"/>
      <c r="B191" s="154"/>
      <c r="C191" s="153"/>
      <c r="D191" s="153"/>
      <c r="E191" s="153"/>
      <c r="F191" s="156"/>
      <c r="G191" s="156"/>
      <c r="H191" s="156"/>
      <c r="I191" s="156"/>
      <c r="J191" s="156"/>
    </row>
    <row r="192" spans="1:10" ht="12.75" x14ac:dyDescent="0.2">
      <c r="A192" s="153"/>
      <c r="B192" s="154"/>
      <c r="C192" s="153"/>
      <c r="D192" s="153"/>
      <c r="E192" s="153"/>
      <c r="F192" s="156"/>
      <c r="G192" s="156"/>
      <c r="H192" s="156"/>
      <c r="I192" s="156"/>
      <c r="J192" s="156"/>
    </row>
    <row r="193" spans="1:10" ht="12.75" x14ac:dyDescent="0.2">
      <c r="A193" s="153"/>
      <c r="B193" s="154"/>
      <c r="C193" s="153"/>
      <c r="D193" s="153"/>
      <c r="E193" s="153"/>
      <c r="F193" s="156"/>
      <c r="G193" s="156"/>
      <c r="H193" s="156"/>
      <c r="I193" s="156"/>
      <c r="J193" s="156"/>
    </row>
    <row r="194" spans="1:10" ht="12.75" x14ac:dyDescent="0.2">
      <c r="A194" s="153"/>
      <c r="B194" s="154"/>
      <c r="C194" s="153"/>
      <c r="D194" s="153"/>
      <c r="E194" s="153"/>
      <c r="F194" s="156"/>
      <c r="G194" s="156"/>
      <c r="H194" s="156"/>
      <c r="I194" s="156"/>
      <c r="J194" s="156"/>
    </row>
    <row r="195" spans="1:10" ht="12.75" x14ac:dyDescent="0.2">
      <c r="A195" s="153"/>
      <c r="B195" s="154"/>
      <c r="C195" s="153"/>
      <c r="D195" s="153"/>
      <c r="E195" s="153"/>
      <c r="F195" s="156"/>
      <c r="G195" s="156"/>
      <c r="H195" s="156"/>
      <c r="I195" s="156"/>
      <c r="J195" s="156"/>
    </row>
    <row r="196" spans="1:10" ht="12.75" x14ac:dyDescent="0.2">
      <c r="A196" s="153"/>
      <c r="B196" s="154"/>
      <c r="C196" s="153"/>
      <c r="D196" s="153"/>
      <c r="E196" s="153"/>
      <c r="F196" s="156"/>
      <c r="G196" s="156"/>
      <c r="H196" s="156"/>
      <c r="I196" s="156"/>
      <c r="J196" s="156"/>
    </row>
    <row r="197" spans="1:10" ht="12.75" x14ac:dyDescent="0.2">
      <c r="A197" s="153"/>
      <c r="B197" s="154"/>
      <c r="C197" s="153"/>
      <c r="D197" s="153"/>
      <c r="E197" s="153"/>
      <c r="F197" s="156"/>
      <c r="G197" s="156"/>
      <c r="H197" s="156"/>
      <c r="I197" s="156"/>
      <c r="J197" s="156"/>
    </row>
    <row r="198" spans="1:10" ht="12.75" x14ac:dyDescent="0.2">
      <c r="A198" s="153"/>
      <c r="B198" s="154"/>
      <c r="C198" s="153"/>
      <c r="D198" s="153"/>
      <c r="E198" s="153"/>
      <c r="F198" s="156"/>
      <c r="G198" s="156"/>
      <c r="H198" s="156"/>
      <c r="I198" s="156"/>
      <c r="J198" s="156"/>
    </row>
    <row r="199" spans="1:10" ht="12.75" x14ac:dyDescent="0.2">
      <c r="A199" s="153"/>
      <c r="B199" s="154"/>
      <c r="C199" s="153"/>
      <c r="D199" s="153"/>
      <c r="E199" s="153"/>
      <c r="F199" s="156"/>
      <c r="G199" s="156"/>
      <c r="H199" s="156"/>
      <c r="I199" s="156"/>
      <c r="J199" s="156"/>
    </row>
    <row r="200" spans="1:10" ht="12.75" x14ac:dyDescent="0.2">
      <c r="A200" s="153"/>
      <c r="B200" s="154"/>
      <c r="C200" s="153"/>
      <c r="D200" s="153"/>
      <c r="E200" s="153"/>
      <c r="F200" s="156"/>
      <c r="G200" s="156"/>
      <c r="H200" s="156"/>
      <c r="I200" s="156"/>
      <c r="J200" s="156"/>
    </row>
    <row r="201" spans="1:10" ht="12.75" x14ac:dyDescent="0.2">
      <c r="A201" s="153"/>
      <c r="B201" s="154"/>
      <c r="C201" s="153"/>
      <c r="D201" s="153"/>
      <c r="E201" s="153"/>
      <c r="F201" s="156"/>
      <c r="G201" s="156"/>
      <c r="H201" s="156"/>
      <c r="I201" s="156"/>
      <c r="J201" s="156"/>
    </row>
    <row r="202" spans="1:10" ht="12.75" x14ac:dyDescent="0.2">
      <c r="A202" s="153"/>
      <c r="B202" s="154"/>
      <c r="C202" s="153"/>
      <c r="D202" s="153"/>
      <c r="E202" s="153"/>
      <c r="F202" s="156"/>
      <c r="G202" s="156"/>
      <c r="H202" s="156"/>
      <c r="I202" s="156"/>
      <c r="J202" s="156"/>
    </row>
    <row r="203" spans="1:10" ht="12.75" x14ac:dyDescent="0.2">
      <c r="A203" s="153"/>
      <c r="B203" s="154"/>
      <c r="C203" s="153"/>
      <c r="D203" s="153"/>
      <c r="E203" s="153"/>
      <c r="F203" s="156"/>
      <c r="G203" s="156"/>
      <c r="H203" s="156"/>
      <c r="I203" s="156"/>
      <c r="J203" s="156"/>
    </row>
    <row r="204" spans="1:10" ht="12.75" x14ac:dyDescent="0.2">
      <c r="A204" s="153"/>
      <c r="B204" s="154"/>
      <c r="C204" s="153"/>
      <c r="D204" s="153"/>
      <c r="E204" s="153"/>
      <c r="F204" s="156"/>
      <c r="G204" s="156"/>
      <c r="H204" s="156"/>
      <c r="I204" s="156"/>
      <c r="J204" s="156"/>
    </row>
    <row r="205" spans="1:10" ht="12.75" x14ac:dyDescent="0.2">
      <c r="A205" s="153"/>
      <c r="B205" s="154"/>
      <c r="C205" s="153"/>
      <c r="D205" s="153"/>
      <c r="E205" s="153"/>
      <c r="F205" s="156"/>
      <c r="G205" s="156"/>
      <c r="H205" s="156"/>
      <c r="I205" s="156"/>
      <c r="J205" s="156"/>
    </row>
    <row r="206" spans="1:10" ht="12.75" x14ac:dyDescent="0.2">
      <c r="A206" s="153"/>
      <c r="B206" s="154"/>
      <c r="C206" s="153"/>
      <c r="D206" s="153"/>
      <c r="E206" s="153"/>
      <c r="F206" s="156"/>
      <c r="G206" s="156"/>
      <c r="H206" s="156"/>
      <c r="I206" s="156"/>
      <c r="J206" s="156"/>
    </row>
    <row r="207" spans="1:10" ht="12.75" x14ac:dyDescent="0.2">
      <c r="A207" s="153"/>
      <c r="B207" s="154"/>
      <c r="C207" s="153"/>
      <c r="D207" s="153"/>
      <c r="E207" s="153"/>
      <c r="F207" s="156"/>
      <c r="G207" s="156"/>
      <c r="H207" s="156"/>
      <c r="I207" s="156"/>
      <c r="J207" s="156"/>
    </row>
    <row r="208" spans="1:10" ht="12.75" x14ac:dyDescent="0.2">
      <c r="A208" s="153"/>
      <c r="B208" s="154"/>
      <c r="C208" s="153"/>
      <c r="D208" s="153"/>
      <c r="E208" s="153"/>
      <c r="F208" s="156"/>
      <c r="G208" s="156"/>
      <c r="H208" s="156"/>
      <c r="I208" s="156"/>
      <c r="J208" s="156"/>
    </row>
    <row r="209" spans="1:10" ht="12.75" x14ac:dyDescent="0.2">
      <c r="A209" s="153"/>
      <c r="B209" s="154"/>
      <c r="C209" s="153"/>
      <c r="D209" s="153"/>
      <c r="E209" s="153"/>
      <c r="F209" s="156"/>
      <c r="G209" s="156"/>
      <c r="H209" s="156"/>
      <c r="I209" s="156"/>
      <c r="J209" s="156"/>
    </row>
    <row r="210" spans="1:10" ht="12.75" x14ac:dyDescent="0.2">
      <c r="A210" s="153"/>
      <c r="B210" s="154"/>
      <c r="C210" s="153"/>
      <c r="D210" s="153"/>
      <c r="E210" s="153"/>
      <c r="F210" s="156"/>
      <c r="G210" s="156"/>
      <c r="H210" s="156"/>
      <c r="I210" s="156"/>
      <c r="J210" s="156"/>
    </row>
    <row r="211" spans="1:10" ht="12.75" x14ac:dyDescent="0.2">
      <c r="A211" s="153"/>
      <c r="B211" s="154"/>
      <c r="C211" s="153"/>
      <c r="D211" s="153"/>
      <c r="E211" s="153"/>
      <c r="F211" s="156"/>
      <c r="G211" s="156"/>
      <c r="H211" s="156"/>
      <c r="I211" s="156"/>
      <c r="J211" s="156"/>
    </row>
    <row r="212" spans="1:10" ht="12.75" x14ac:dyDescent="0.2">
      <c r="A212" s="153"/>
      <c r="B212" s="154"/>
      <c r="C212" s="153"/>
      <c r="D212" s="153"/>
      <c r="E212" s="153"/>
      <c r="F212" s="156"/>
      <c r="G212" s="156"/>
      <c r="H212" s="156"/>
      <c r="I212" s="156"/>
      <c r="J212" s="156"/>
    </row>
    <row r="213" spans="1:10" ht="12.75" x14ac:dyDescent="0.2">
      <c r="A213" s="153"/>
      <c r="B213" s="154"/>
      <c r="C213" s="153"/>
      <c r="D213" s="153"/>
      <c r="E213" s="153"/>
      <c r="F213" s="156"/>
      <c r="G213" s="156"/>
      <c r="H213" s="156"/>
      <c r="I213" s="156"/>
      <c r="J213" s="156"/>
    </row>
    <row r="214" spans="1:10" ht="12.75" x14ac:dyDescent="0.2">
      <c r="A214" s="153"/>
      <c r="B214" s="154"/>
      <c r="C214" s="153"/>
      <c r="D214" s="153"/>
      <c r="E214" s="153"/>
      <c r="F214" s="156"/>
      <c r="G214" s="156"/>
      <c r="H214" s="156"/>
      <c r="I214" s="156"/>
      <c r="J214" s="156"/>
    </row>
    <row r="215" spans="1:10" ht="12.75" x14ac:dyDescent="0.2">
      <c r="A215" s="153"/>
      <c r="B215" s="154"/>
      <c r="C215" s="153"/>
      <c r="D215" s="153"/>
      <c r="E215" s="153"/>
      <c r="F215" s="156"/>
      <c r="G215" s="156"/>
      <c r="H215" s="156"/>
      <c r="I215" s="156"/>
      <c r="J215" s="156"/>
    </row>
    <row r="216" spans="1:10" ht="12.75" x14ac:dyDescent="0.2">
      <c r="A216" s="153"/>
      <c r="B216" s="154"/>
      <c r="C216" s="153"/>
      <c r="D216" s="153"/>
      <c r="E216" s="153"/>
      <c r="F216" s="156"/>
      <c r="G216" s="156"/>
      <c r="H216" s="156"/>
      <c r="I216" s="156"/>
      <c r="J216" s="156"/>
    </row>
    <row r="217" spans="1:10" ht="12.75" x14ac:dyDescent="0.2">
      <c r="A217" s="153"/>
      <c r="B217" s="154"/>
      <c r="C217" s="153"/>
      <c r="D217" s="153"/>
      <c r="E217" s="153"/>
      <c r="F217" s="156"/>
      <c r="G217" s="156"/>
      <c r="H217" s="156"/>
      <c r="I217" s="156"/>
      <c r="J217" s="156"/>
    </row>
    <row r="218" spans="1:10" ht="12.75" x14ac:dyDescent="0.2">
      <c r="A218" s="153"/>
      <c r="B218" s="154"/>
      <c r="C218" s="153"/>
      <c r="D218" s="153"/>
      <c r="E218" s="153"/>
      <c r="F218" s="156"/>
      <c r="G218" s="156"/>
      <c r="H218" s="156"/>
      <c r="I218" s="156"/>
      <c r="J218" s="156"/>
    </row>
    <row r="219" spans="1:10" ht="12.75" x14ac:dyDescent="0.2">
      <c r="A219" s="153"/>
      <c r="B219" s="154"/>
      <c r="C219" s="153"/>
      <c r="D219" s="153"/>
      <c r="E219" s="153"/>
      <c r="F219" s="156"/>
      <c r="G219" s="156"/>
      <c r="H219" s="156"/>
      <c r="I219" s="156"/>
      <c r="J219" s="156"/>
    </row>
    <row r="220" spans="1:10" ht="12.75" x14ac:dyDescent="0.2">
      <c r="A220" s="153"/>
      <c r="B220" s="154"/>
      <c r="C220" s="153"/>
      <c r="D220" s="153"/>
      <c r="E220" s="153"/>
      <c r="F220" s="156"/>
      <c r="G220" s="156"/>
      <c r="H220" s="156"/>
      <c r="I220" s="156"/>
      <c r="J220" s="156"/>
    </row>
    <row r="221" spans="1:10" ht="12.75" x14ac:dyDescent="0.2">
      <c r="A221" s="153"/>
      <c r="B221" s="154"/>
      <c r="C221" s="153"/>
      <c r="D221" s="153"/>
      <c r="E221" s="153"/>
      <c r="F221" s="156"/>
      <c r="G221" s="156"/>
      <c r="H221" s="156"/>
      <c r="I221" s="156"/>
      <c r="J221" s="156"/>
    </row>
    <row r="222" spans="1:10" ht="12.75" x14ac:dyDescent="0.2">
      <c r="A222" s="153"/>
      <c r="B222" s="154"/>
      <c r="C222" s="153"/>
      <c r="D222" s="153"/>
      <c r="E222" s="153"/>
      <c r="F222" s="156"/>
      <c r="G222" s="156"/>
      <c r="H222" s="156"/>
      <c r="I222" s="156"/>
      <c r="J222" s="156"/>
    </row>
    <row r="223" spans="1:10" ht="12.75" x14ac:dyDescent="0.2">
      <c r="A223" s="153"/>
      <c r="B223" s="154"/>
      <c r="C223" s="153"/>
      <c r="D223" s="153"/>
      <c r="E223" s="153"/>
      <c r="F223" s="156"/>
      <c r="G223" s="156"/>
      <c r="H223" s="156"/>
      <c r="I223" s="156"/>
      <c r="J223" s="156"/>
    </row>
    <row r="224" spans="1:10" ht="12.75" x14ac:dyDescent="0.2">
      <c r="A224" s="153"/>
      <c r="B224" s="154"/>
      <c r="C224" s="153"/>
      <c r="D224" s="153"/>
      <c r="E224" s="153"/>
      <c r="F224" s="156"/>
      <c r="G224" s="156"/>
      <c r="H224" s="156"/>
      <c r="I224" s="156"/>
      <c r="J224" s="156"/>
    </row>
    <row r="225" spans="1:10" ht="12.75" x14ac:dyDescent="0.2">
      <c r="A225" s="153"/>
      <c r="B225" s="154"/>
      <c r="C225" s="153"/>
      <c r="D225" s="153"/>
      <c r="E225" s="153"/>
      <c r="F225" s="156"/>
      <c r="G225" s="156"/>
      <c r="H225" s="156"/>
      <c r="I225" s="156"/>
      <c r="J225" s="156"/>
    </row>
    <row r="226" spans="1:10" ht="12.75" x14ac:dyDescent="0.2">
      <c r="A226" s="153"/>
      <c r="B226" s="154"/>
      <c r="C226" s="153"/>
      <c r="D226" s="153"/>
      <c r="E226" s="153"/>
      <c r="F226" s="156"/>
      <c r="G226" s="156"/>
      <c r="H226" s="156"/>
      <c r="I226" s="156"/>
      <c r="J226" s="156"/>
    </row>
    <row r="227" spans="1:10" ht="12.75" x14ac:dyDescent="0.2">
      <c r="A227" s="153"/>
      <c r="B227" s="154"/>
      <c r="C227" s="153"/>
      <c r="D227" s="153"/>
      <c r="E227" s="153"/>
      <c r="F227" s="156"/>
      <c r="G227" s="156"/>
      <c r="H227" s="156"/>
      <c r="I227" s="156"/>
      <c r="J227" s="156"/>
    </row>
    <row r="228" spans="1:10" ht="12.75" x14ac:dyDescent="0.2">
      <c r="A228" s="153"/>
      <c r="B228" s="154"/>
      <c r="C228" s="153"/>
      <c r="D228" s="153"/>
      <c r="E228" s="153"/>
      <c r="F228" s="156"/>
      <c r="G228" s="156"/>
      <c r="H228" s="156"/>
      <c r="I228" s="156"/>
      <c r="J228" s="156"/>
    </row>
    <row r="229" spans="1:10" ht="12.75" x14ac:dyDescent="0.2">
      <c r="A229" s="153"/>
      <c r="B229" s="154"/>
      <c r="C229" s="153"/>
      <c r="D229" s="153"/>
      <c r="E229" s="153"/>
      <c r="F229" s="156"/>
      <c r="G229" s="156"/>
      <c r="H229" s="156"/>
      <c r="I229" s="156"/>
      <c r="J229" s="156"/>
    </row>
    <row r="230" spans="1:10" ht="12.75" x14ac:dyDescent="0.2">
      <c r="A230" s="153"/>
      <c r="B230" s="154"/>
      <c r="C230" s="153"/>
      <c r="D230" s="153"/>
      <c r="E230" s="153"/>
      <c r="F230" s="156"/>
      <c r="G230" s="156"/>
      <c r="H230" s="156"/>
      <c r="I230" s="156"/>
      <c r="J230" s="156"/>
    </row>
    <row r="231" spans="1:10" ht="12.75" x14ac:dyDescent="0.2">
      <c r="A231" s="153"/>
      <c r="B231" s="154"/>
      <c r="C231" s="153"/>
      <c r="D231" s="153"/>
      <c r="E231" s="153"/>
      <c r="F231" s="156"/>
      <c r="G231" s="156"/>
      <c r="H231" s="156"/>
      <c r="I231" s="156"/>
      <c r="J231" s="156"/>
    </row>
    <row r="232" spans="1:10" ht="12.75" x14ac:dyDescent="0.2">
      <c r="A232" s="153"/>
      <c r="B232" s="154"/>
      <c r="C232" s="153"/>
      <c r="D232" s="153"/>
      <c r="E232" s="153"/>
      <c r="F232" s="156"/>
      <c r="G232" s="156"/>
      <c r="H232" s="156"/>
      <c r="I232" s="156"/>
      <c r="J232" s="156"/>
    </row>
    <row r="233" spans="1:10" ht="12.75" x14ac:dyDescent="0.2">
      <c r="A233" s="153"/>
      <c r="B233" s="154"/>
      <c r="C233" s="153"/>
      <c r="D233" s="153"/>
      <c r="E233" s="153"/>
      <c r="F233" s="156"/>
      <c r="G233" s="156"/>
      <c r="H233" s="156"/>
      <c r="I233" s="156"/>
      <c r="J233" s="156"/>
    </row>
    <row r="234" spans="1:10" ht="12.75" x14ac:dyDescent="0.2">
      <c r="A234" s="153"/>
      <c r="B234" s="154"/>
      <c r="C234" s="153"/>
      <c r="D234" s="153"/>
      <c r="E234" s="153"/>
      <c r="F234" s="156"/>
      <c r="G234" s="156"/>
      <c r="H234" s="156"/>
      <c r="I234" s="156"/>
      <c r="J234" s="156"/>
    </row>
    <row r="235" spans="1:10" ht="12.75" x14ac:dyDescent="0.2">
      <c r="A235" s="153"/>
      <c r="B235" s="154"/>
      <c r="C235" s="153"/>
      <c r="D235" s="153"/>
      <c r="E235" s="153"/>
      <c r="F235" s="156"/>
      <c r="G235" s="156"/>
      <c r="H235" s="156"/>
      <c r="I235" s="156"/>
      <c r="J235" s="156"/>
    </row>
    <row r="236" spans="1:10" ht="12.75" x14ac:dyDescent="0.2">
      <c r="A236" s="153"/>
      <c r="B236" s="154"/>
      <c r="C236" s="153"/>
      <c r="D236" s="153"/>
      <c r="E236" s="153"/>
      <c r="F236" s="156"/>
      <c r="G236" s="156"/>
      <c r="H236" s="156"/>
      <c r="I236" s="156"/>
      <c r="J236" s="156"/>
    </row>
    <row r="237" spans="1:10" ht="12.75" x14ac:dyDescent="0.2">
      <c r="A237" s="153"/>
      <c r="B237" s="154"/>
      <c r="C237" s="153"/>
      <c r="D237" s="153"/>
      <c r="E237" s="153"/>
      <c r="F237" s="156"/>
      <c r="G237" s="156"/>
      <c r="H237" s="156"/>
      <c r="I237" s="156"/>
      <c r="J237" s="156"/>
    </row>
    <row r="238" spans="1:10" ht="12.75" x14ac:dyDescent="0.2">
      <c r="A238" s="153"/>
      <c r="B238" s="154"/>
      <c r="C238" s="153"/>
      <c r="D238" s="153"/>
      <c r="E238" s="153"/>
      <c r="F238" s="156"/>
      <c r="G238" s="156"/>
      <c r="H238" s="156"/>
      <c r="I238" s="156"/>
      <c r="J238" s="156"/>
    </row>
    <row r="239" spans="1:10" ht="12.75" x14ac:dyDescent="0.2">
      <c r="A239" s="153"/>
      <c r="B239" s="154"/>
      <c r="C239" s="153"/>
      <c r="D239" s="153"/>
      <c r="E239" s="153"/>
      <c r="F239" s="156"/>
      <c r="G239" s="156"/>
      <c r="H239" s="156"/>
      <c r="I239" s="156"/>
      <c r="J239" s="156"/>
    </row>
    <row r="240" spans="1:10" ht="12.75" x14ac:dyDescent="0.2">
      <c r="A240" s="153"/>
      <c r="B240" s="154"/>
      <c r="C240" s="153"/>
      <c r="D240" s="153"/>
      <c r="E240" s="153"/>
      <c r="F240" s="156"/>
      <c r="G240" s="156"/>
      <c r="H240" s="156"/>
      <c r="I240" s="156"/>
      <c r="J240" s="156"/>
    </row>
    <row r="241" spans="1:10" ht="12.75" x14ac:dyDescent="0.2">
      <c r="A241" s="153"/>
      <c r="B241" s="154"/>
      <c r="C241" s="153"/>
      <c r="D241" s="153"/>
      <c r="E241" s="153"/>
      <c r="F241" s="156"/>
      <c r="G241" s="156"/>
      <c r="H241" s="156"/>
      <c r="I241" s="156"/>
      <c r="J241" s="156"/>
    </row>
    <row r="242" spans="1:10" ht="12.75" x14ac:dyDescent="0.2">
      <c r="A242" s="153"/>
      <c r="B242" s="154"/>
      <c r="C242" s="153"/>
      <c r="D242" s="153"/>
      <c r="E242" s="153"/>
      <c r="F242" s="156"/>
      <c r="G242" s="156"/>
      <c r="H242" s="156"/>
      <c r="I242" s="156"/>
      <c r="J242" s="156"/>
    </row>
    <row r="243" spans="1:10" ht="12.75" x14ac:dyDescent="0.2">
      <c r="A243" s="153"/>
      <c r="B243" s="154"/>
      <c r="C243" s="153"/>
      <c r="D243" s="153"/>
      <c r="E243" s="153"/>
      <c r="F243" s="156"/>
      <c r="G243" s="156"/>
      <c r="H243" s="156"/>
      <c r="I243" s="156"/>
      <c r="J243" s="156"/>
    </row>
    <row r="244" spans="1:10" ht="12.75" x14ac:dyDescent="0.2">
      <c r="A244" s="153"/>
      <c r="B244" s="154"/>
      <c r="C244" s="153"/>
      <c r="D244" s="153"/>
      <c r="E244" s="153"/>
      <c r="F244" s="156"/>
      <c r="G244" s="156"/>
      <c r="H244" s="156"/>
      <c r="I244" s="156"/>
      <c r="J244" s="156"/>
    </row>
    <row r="245" spans="1:10" ht="12.75" x14ac:dyDescent="0.2">
      <c r="A245" s="153"/>
      <c r="B245" s="154"/>
      <c r="C245" s="153"/>
      <c r="D245" s="153"/>
      <c r="E245" s="153"/>
      <c r="F245" s="156"/>
      <c r="G245" s="156"/>
      <c r="H245" s="156"/>
      <c r="I245" s="156"/>
      <c r="J245" s="156"/>
    </row>
    <row r="246" spans="1:10" ht="12.75" x14ac:dyDescent="0.2">
      <c r="A246" s="153"/>
      <c r="B246" s="154"/>
      <c r="C246" s="153"/>
      <c r="D246" s="153"/>
      <c r="E246" s="153"/>
      <c r="F246" s="156"/>
      <c r="G246" s="156"/>
      <c r="H246" s="156"/>
      <c r="I246" s="156"/>
      <c r="J246" s="156"/>
    </row>
    <row r="247" spans="1:10" ht="12.75" x14ac:dyDescent="0.2">
      <c r="A247" s="153"/>
      <c r="B247" s="154"/>
      <c r="C247" s="153"/>
      <c r="D247" s="153"/>
      <c r="E247" s="153"/>
      <c r="F247" s="156"/>
      <c r="G247" s="156"/>
      <c r="H247" s="156"/>
      <c r="I247" s="156"/>
      <c r="J247" s="156"/>
    </row>
    <row r="248" spans="1:10" ht="12.75" x14ac:dyDescent="0.2">
      <c r="A248" s="153"/>
      <c r="B248" s="154"/>
      <c r="C248" s="153"/>
      <c r="D248" s="153"/>
      <c r="E248" s="153"/>
      <c r="F248" s="156"/>
      <c r="G248" s="156"/>
      <c r="H248" s="156"/>
      <c r="I248" s="156"/>
      <c r="J248" s="156"/>
    </row>
    <row r="249" spans="1:10" ht="12.75" x14ac:dyDescent="0.2">
      <c r="A249" s="153"/>
      <c r="B249" s="154"/>
      <c r="C249" s="153"/>
      <c r="D249" s="153"/>
      <c r="E249" s="153"/>
      <c r="F249" s="156"/>
      <c r="G249" s="156"/>
      <c r="H249" s="156"/>
      <c r="I249" s="156"/>
      <c r="J249" s="156"/>
    </row>
    <row r="250" spans="1:10" ht="12.75" x14ac:dyDescent="0.2">
      <c r="A250" s="153"/>
      <c r="B250" s="154"/>
      <c r="C250" s="153"/>
      <c r="D250" s="153"/>
      <c r="E250" s="153"/>
      <c r="F250" s="156"/>
      <c r="G250" s="156"/>
      <c r="H250" s="156"/>
      <c r="I250" s="156"/>
      <c r="J250" s="156"/>
    </row>
    <row r="251" spans="1:10" ht="12.75" x14ac:dyDescent="0.2">
      <c r="A251" s="153"/>
      <c r="B251" s="154"/>
      <c r="C251" s="153"/>
      <c r="D251" s="153"/>
      <c r="E251" s="153"/>
      <c r="F251" s="156"/>
      <c r="G251" s="156"/>
      <c r="H251" s="156"/>
      <c r="I251" s="156"/>
      <c r="J251" s="156"/>
    </row>
    <row r="252" spans="1:10" ht="12.75" x14ac:dyDescent="0.2">
      <c r="A252" s="153"/>
      <c r="B252" s="154"/>
      <c r="C252" s="153"/>
      <c r="D252" s="153"/>
      <c r="E252" s="153"/>
      <c r="F252" s="156"/>
      <c r="G252" s="156"/>
      <c r="H252" s="156"/>
      <c r="I252" s="156"/>
      <c r="J252" s="156"/>
    </row>
    <row r="253" spans="1:10" ht="12.75" x14ac:dyDescent="0.2">
      <c r="A253" s="153"/>
      <c r="B253" s="154"/>
      <c r="C253" s="153"/>
      <c r="D253" s="153"/>
      <c r="E253" s="153"/>
      <c r="F253" s="156"/>
      <c r="G253" s="156"/>
      <c r="H253" s="156"/>
      <c r="I253" s="156"/>
      <c r="J253" s="156"/>
    </row>
    <row r="254" spans="1:10" ht="12.75" x14ac:dyDescent="0.2">
      <c r="A254" s="153"/>
      <c r="B254" s="154"/>
      <c r="C254" s="153"/>
      <c r="D254" s="153"/>
      <c r="E254" s="153"/>
      <c r="F254" s="156"/>
      <c r="G254" s="156"/>
      <c r="H254" s="156"/>
      <c r="I254" s="156"/>
      <c r="J254" s="156"/>
    </row>
    <row r="255" spans="1:10" ht="12.75" x14ac:dyDescent="0.2">
      <c r="A255" s="153"/>
      <c r="B255" s="154"/>
      <c r="C255" s="153"/>
      <c r="D255" s="153"/>
      <c r="E255" s="153"/>
      <c r="F255" s="156"/>
      <c r="G255" s="156"/>
      <c r="H255" s="156"/>
      <c r="I255" s="156"/>
      <c r="J255" s="156"/>
    </row>
    <row r="256" spans="1:10" ht="12.75" x14ac:dyDescent="0.2">
      <c r="A256" s="153"/>
      <c r="B256" s="154"/>
      <c r="C256" s="153"/>
      <c r="D256" s="153"/>
      <c r="E256" s="153"/>
      <c r="F256" s="156"/>
      <c r="G256" s="156"/>
      <c r="H256" s="156"/>
      <c r="I256" s="156"/>
      <c r="J256" s="156"/>
    </row>
    <row r="257" spans="1:10" ht="12.75" x14ac:dyDescent="0.2">
      <c r="A257" s="153"/>
      <c r="B257" s="154"/>
      <c r="C257" s="153"/>
      <c r="D257" s="153"/>
      <c r="E257" s="153"/>
      <c r="F257" s="156"/>
      <c r="G257" s="156"/>
      <c r="H257" s="156"/>
      <c r="I257" s="156"/>
      <c r="J257" s="156"/>
    </row>
    <row r="258" spans="1:10" ht="12.75" x14ac:dyDescent="0.2">
      <c r="A258" s="153"/>
      <c r="B258" s="154"/>
      <c r="C258" s="153"/>
      <c r="D258" s="153"/>
      <c r="E258" s="153"/>
      <c r="F258" s="156"/>
      <c r="G258" s="156"/>
      <c r="H258" s="156"/>
      <c r="I258" s="156"/>
      <c r="J258" s="156"/>
    </row>
    <row r="259" spans="1:10" ht="12.75" x14ac:dyDescent="0.2">
      <c r="A259" s="153"/>
      <c r="B259" s="154"/>
      <c r="C259" s="153"/>
      <c r="D259" s="153"/>
      <c r="E259" s="153"/>
      <c r="F259" s="156"/>
      <c r="G259" s="156"/>
      <c r="H259" s="156"/>
      <c r="I259" s="156"/>
      <c r="J259" s="156"/>
    </row>
    <row r="260" spans="1:10" ht="12.75" x14ac:dyDescent="0.2">
      <c r="A260" s="153"/>
      <c r="B260" s="154"/>
      <c r="C260" s="153"/>
      <c r="D260" s="153"/>
      <c r="E260" s="153"/>
      <c r="F260" s="156"/>
      <c r="G260" s="156"/>
      <c r="H260" s="156"/>
      <c r="I260" s="156"/>
      <c r="J260" s="156"/>
    </row>
    <row r="261" spans="1:10" ht="12.75" x14ac:dyDescent="0.2">
      <c r="A261" s="153"/>
      <c r="B261" s="154"/>
      <c r="C261" s="153"/>
      <c r="D261" s="153"/>
      <c r="E261" s="153"/>
      <c r="F261" s="156"/>
      <c r="G261" s="156"/>
      <c r="H261" s="156"/>
      <c r="I261" s="156"/>
      <c r="J261" s="156"/>
    </row>
    <row r="262" spans="1:10" ht="12.75" x14ac:dyDescent="0.2">
      <c r="A262" s="153"/>
      <c r="B262" s="154"/>
      <c r="C262" s="153"/>
      <c r="D262" s="153"/>
      <c r="E262" s="153"/>
      <c r="F262" s="156"/>
      <c r="G262" s="156"/>
      <c r="H262" s="156"/>
      <c r="I262" s="156"/>
      <c r="J262" s="156"/>
    </row>
    <row r="263" spans="1:10" ht="12.75" x14ac:dyDescent="0.2">
      <c r="A263" s="153"/>
      <c r="B263" s="154"/>
      <c r="C263" s="153"/>
      <c r="D263" s="153"/>
      <c r="E263" s="153"/>
      <c r="F263" s="156"/>
      <c r="G263" s="156"/>
      <c r="H263" s="156"/>
      <c r="I263" s="156"/>
      <c r="J263" s="156"/>
    </row>
    <row r="264" spans="1:10" ht="12.75" x14ac:dyDescent="0.2">
      <c r="A264" s="153"/>
      <c r="B264" s="154"/>
      <c r="C264" s="153"/>
      <c r="D264" s="153"/>
      <c r="E264" s="153"/>
      <c r="F264" s="156"/>
      <c r="G264" s="156"/>
      <c r="H264" s="156"/>
      <c r="I264" s="156"/>
      <c r="J264" s="156"/>
    </row>
    <row r="265" spans="1:10" ht="12.75" x14ac:dyDescent="0.2">
      <c r="A265" s="153"/>
      <c r="B265" s="154"/>
      <c r="C265" s="153"/>
      <c r="D265" s="153"/>
      <c r="E265" s="153"/>
      <c r="F265" s="156"/>
      <c r="G265" s="156"/>
      <c r="H265" s="156"/>
      <c r="I265" s="156"/>
      <c r="J265" s="156"/>
    </row>
    <row r="266" spans="1:10" ht="12.75" x14ac:dyDescent="0.2">
      <c r="A266" s="153"/>
      <c r="B266" s="154"/>
      <c r="C266" s="153"/>
      <c r="D266" s="153"/>
      <c r="E266" s="153"/>
      <c r="F266" s="156"/>
      <c r="G266" s="156"/>
      <c r="H266" s="156"/>
      <c r="I266" s="156"/>
      <c r="J266" s="156"/>
    </row>
    <row r="267" spans="1:10" ht="12.75" x14ac:dyDescent="0.2">
      <c r="A267" s="153"/>
      <c r="B267" s="154"/>
      <c r="C267" s="153"/>
      <c r="D267" s="153"/>
      <c r="E267" s="153"/>
      <c r="F267" s="156"/>
      <c r="G267" s="156"/>
      <c r="H267" s="156"/>
      <c r="I267" s="156"/>
      <c r="J267" s="156"/>
    </row>
    <row r="268" spans="1:10" ht="12.75" x14ac:dyDescent="0.2">
      <c r="A268" s="153"/>
      <c r="B268" s="154"/>
      <c r="C268" s="153"/>
      <c r="D268" s="153"/>
      <c r="E268" s="153"/>
      <c r="F268" s="156"/>
      <c r="G268" s="156"/>
      <c r="H268" s="156"/>
      <c r="I268" s="156"/>
      <c r="J268" s="156"/>
    </row>
    <row r="269" spans="1:10" ht="12.75" x14ac:dyDescent="0.2">
      <c r="A269" s="153"/>
      <c r="B269" s="154"/>
      <c r="C269" s="153"/>
      <c r="D269" s="153"/>
      <c r="E269" s="153"/>
      <c r="F269" s="156"/>
      <c r="G269" s="156"/>
      <c r="H269" s="156"/>
      <c r="I269" s="156"/>
      <c r="J269" s="156"/>
    </row>
    <row r="270" spans="1:10" ht="12.75" x14ac:dyDescent="0.2">
      <c r="A270" s="153"/>
      <c r="B270" s="154"/>
      <c r="C270" s="153"/>
      <c r="D270" s="153"/>
      <c r="E270" s="153"/>
      <c r="F270" s="156"/>
      <c r="G270" s="156"/>
      <c r="H270" s="156"/>
      <c r="I270" s="156"/>
      <c r="J270" s="156"/>
    </row>
    <row r="271" spans="1:10" ht="12.75" x14ac:dyDescent="0.2">
      <c r="A271" s="153"/>
      <c r="B271" s="154"/>
      <c r="C271" s="153"/>
      <c r="D271" s="153"/>
      <c r="E271" s="153"/>
      <c r="F271" s="156"/>
      <c r="G271" s="156"/>
      <c r="H271" s="156"/>
      <c r="I271" s="156"/>
      <c r="J271" s="156"/>
    </row>
    <row r="272" spans="1:10" ht="12.75" x14ac:dyDescent="0.2">
      <c r="A272" s="153"/>
      <c r="B272" s="154"/>
      <c r="C272" s="153"/>
      <c r="D272" s="153"/>
      <c r="E272" s="153"/>
      <c r="F272" s="156"/>
      <c r="G272" s="156"/>
      <c r="H272" s="156"/>
      <c r="I272" s="156"/>
      <c r="J272" s="156"/>
    </row>
    <row r="273" spans="1:10" ht="12.75" x14ac:dyDescent="0.2">
      <c r="A273" s="153"/>
      <c r="B273" s="154"/>
      <c r="C273" s="153"/>
      <c r="D273" s="153"/>
      <c r="E273" s="153"/>
      <c r="F273" s="156"/>
      <c r="G273" s="156"/>
      <c r="H273" s="156"/>
      <c r="I273" s="156"/>
      <c r="J273" s="156"/>
    </row>
    <row r="274" spans="1:10" ht="12.75" x14ac:dyDescent="0.2">
      <c r="A274" s="153"/>
      <c r="B274" s="154"/>
      <c r="C274" s="153"/>
      <c r="D274" s="153"/>
      <c r="E274" s="153"/>
      <c r="F274" s="156"/>
      <c r="G274" s="156"/>
      <c r="H274" s="156"/>
      <c r="I274" s="156"/>
      <c r="J274" s="156"/>
    </row>
    <row r="275" spans="1:10" ht="12.75" x14ac:dyDescent="0.2">
      <c r="A275" s="153"/>
      <c r="B275" s="154"/>
      <c r="C275" s="153"/>
      <c r="D275" s="153"/>
      <c r="E275" s="153"/>
      <c r="F275" s="156"/>
      <c r="G275" s="156"/>
      <c r="H275" s="156"/>
      <c r="I275" s="156"/>
      <c r="J275" s="156"/>
    </row>
    <row r="276" spans="1:10" ht="12.75" x14ac:dyDescent="0.2">
      <c r="A276" s="153"/>
      <c r="B276" s="154"/>
      <c r="C276" s="153"/>
      <c r="D276" s="153"/>
      <c r="E276" s="153"/>
      <c r="F276" s="156"/>
      <c r="G276" s="156"/>
      <c r="H276" s="156"/>
      <c r="I276" s="156"/>
      <c r="J276" s="156"/>
    </row>
    <row r="277" spans="1:10" ht="12.75" x14ac:dyDescent="0.2">
      <c r="A277" s="153"/>
      <c r="B277" s="154"/>
      <c r="C277" s="153"/>
      <c r="D277" s="153"/>
      <c r="E277" s="153"/>
      <c r="F277" s="156"/>
      <c r="G277" s="156"/>
      <c r="H277" s="156"/>
      <c r="I277" s="156"/>
      <c r="J277" s="156"/>
    </row>
    <row r="278" spans="1:10" ht="12.75" x14ac:dyDescent="0.2">
      <c r="A278" s="153"/>
      <c r="B278" s="154"/>
      <c r="C278" s="153"/>
      <c r="D278" s="153"/>
      <c r="E278" s="153"/>
      <c r="F278" s="156"/>
      <c r="G278" s="156"/>
      <c r="H278" s="156"/>
      <c r="I278" s="156"/>
      <c r="J278" s="156"/>
    </row>
    <row r="279" spans="1:10" ht="12.75" x14ac:dyDescent="0.2">
      <c r="A279" s="153"/>
      <c r="B279" s="154"/>
      <c r="C279" s="153"/>
      <c r="D279" s="153"/>
      <c r="E279" s="153"/>
      <c r="F279" s="156"/>
      <c r="G279" s="156"/>
      <c r="H279" s="156"/>
      <c r="I279" s="156"/>
      <c r="J279" s="156"/>
    </row>
    <row r="280" spans="1:10" ht="12.75" x14ac:dyDescent="0.2">
      <c r="A280" s="153"/>
      <c r="B280" s="154"/>
      <c r="C280" s="153"/>
      <c r="D280" s="153"/>
      <c r="E280" s="153"/>
      <c r="F280" s="156"/>
      <c r="G280" s="156"/>
      <c r="H280" s="156"/>
      <c r="I280" s="156"/>
      <c r="J280" s="156"/>
    </row>
    <row r="281" spans="1:10" ht="12.75" x14ac:dyDescent="0.2">
      <c r="A281" s="153"/>
      <c r="B281" s="154"/>
      <c r="C281" s="153"/>
      <c r="D281" s="153"/>
      <c r="E281" s="153"/>
      <c r="F281" s="156"/>
      <c r="G281" s="156"/>
      <c r="H281" s="156"/>
      <c r="I281" s="156"/>
      <c r="J281" s="156"/>
    </row>
    <row r="282" spans="1:10" ht="12.75" x14ac:dyDescent="0.2">
      <c r="A282" s="153"/>
      <c r="B282" s="154"/>
      <c r="C282" s="153"/>
      <c r="D282" s="153"/>
      <c r="E282" s="153"/>
      <c r="F282" s="156"/>
      <c r="G282" s="156"/>
      <c r="H282" s="156"/>
      <c r="I282" s="156"/>
      <c r="J282" s="156"/>
    </row>
    <row r="283" spans="1:10" ht="12.75" x14ac:dyDescent="0.2">
      <c r="A283" s="153"/>
      <c r="B283" s="154"/>
      <c r="C283" s="153"/>
      <c r="D283" s="153"/>
      <c r="E283" s="153"/>
      <c r="F283" s="156"/>
      <c r="G283" s="156"/>
      <c r="H283" s="156"/>
      <c r="I283" s="156"/>
      <c r="J283" s="156"/>
    </row>
    <row r="284" spans="1:10" ht="12.75" x14ac:dyDescent="0.2">
      <c r="A284" s="153"/>
      <c r="B284" s="154"/>
      <c r="C284" s="153"/>
      <c r="D284" s="153"/>
      <c r="E284" s="153"/>
      <c r="F284" s="156"/>
      <c r="G284" s="156"/>
      <c r="H284" s="156"/>
      <c r="I284" s="156"/>
      <c r="J284" s="156"/>
    </row>
    <row r="285" spans="1:10" ht="12.75" x14ac:dyDescent="0.2">
      <c r="A285" s="153"/>
      <c r="B285" s="154"/>
      <c r="C285" s="153"/>
      <c r="D285" s="153"/>
      <c r="E285" s="153"/>
      <c r="F285" s="156"/>
      <c r="G285" s="156"/>
      <c r="H285" s="156"/>
      <c r="I285" s="156"/>
      <c r="J285" s="156"/>
    </row>
    <row r="286" spans="1:10" ht="12.75" x14ac:dyDescent="0.2">
      <c r="A286" s="153"/>
      <c r="B286" s="154"/>
      <c r="C286" s="153"/>
      <c r="D286" s="153"/>
      <c r="E286" s="153"/>
      <c r="F286" s="156"/>
      <c r="G286" s="156"/>
      <c r="H286" s="156"/>
      <c r="I286" s="156"/>
      <c r="J286" s="156"/>
    </row>
    <row r="287" spans="1:10" ht="12.75" x14ac:dyDescent="0.2">
      <c r="A287" s="153"/>
      <c r="B287" s="154"/>
      <c r="C287" s="153"/>
      <c r="D287" s="153"/>
      <c r="E287" s="153"/>
      <c r="F287" s="156"/>
      <c r="G287" s="156"/>
      <c r="H287" s="156"/>
      <c r="I287" s="156"/>
      <c r="J287" s="156"/>
    </row>
    <row r="288" spans="1:10" ht="12.75" x14ac:dyDescent="0.2">
      <c r="A288" s="153"/>
      <c r="B288" s="154"/>
      <c r="C288" s="153"/>
      <c r="D288" s="153"/>
      <c r="E288" s="153"/>
      <c r="F288" s="156"/>
      <c r="G288" s="156"/>
      <c r="H288" s="156"/>
      <c r="I288" s="156"/>
      <c r="J288" s="156"/>
    </row>
    <row r="289" spans="1:10" ht="12.75" x14ac:dyDescent="0.2">
      <c r="A289" s="153"/>
      <c r="B289" s="154"/>
      <c r="C289" s="153"/>
      <c r="D289" s="153"/>
      <c r="E289" s="153"/>
      <c r="F289" s="156"/>
      <c r="G289" s="156"/>
      <c r="H289" s="156"/>
      <c r="I289" s="156"/>
      <c r="J289" s="156"/>
    </row>
    <row r="290" spans="1:10" ht="12.75" x14ac:dyDescent="0.2">
      <c r="A290" s="153"/>
      <c r="B290" s="154"/>
      <c r="C290" s="153"/>
      <c r="D290" s="153"/>
      <c r="E290" s="153"/>
      <c r="F290" s="156"/>
      <c r="G290" s="156"/>
      <c r="H290" s="156"/>
      <c r="I290" s="156"/>
      <c r="J290" s="156"/>
    </row>
    <row r="291" spans="1:10" ht="12.75" x14ac:dyDescent="0.2">
      <c r="A291" s="153"/>
      <c r="B291" s="154"/>
      <c r="C291" s="153"/>
      <c r="D291" s="153"/>
      <c r="E291" s="153"/>
      <c r="F291" s="156"/>
      <c r="G291" s="156"/>
      <c r="H291" s="156"/>
      <c r="I291" s="156"/>
      <c r="J291" s="156"/>
    </row>
    <row r="292" spans="1:10" ht="12.75" x14ac:dyDescent="0.2">
      <c r="A292" s="153"/>
      <c r="B292" s="154"/>
      <c r="C292" s="153"/>
      <c r="D292" s="153"/>
      <c r="E292" s="153"/>
      <c r="F292" s="156"/>
      <c r="G292" s="156"/>
      <c r="H292" s="156"/>
      <c r="I292" s="156"/>
      <c r="J292" s="156"/>
    </row>
    <row r="293" spans="1:10" ht="12.75" x14ac:dyDescent="0.2">
      <c r="A293" s="153"/>
      <c r="B293" s="154"/>
      <c r="C293" s="153"/>
      <c r="D293" s="153"/>
      <c r="E293" s="153"/>
      <c r="F293" s="156"/>
      <c r="G293" s="156"/>
      <c r="H293" s="156"/>
      <c r="I293" s="156"/>
      <c r="J293" s="156"/>
    </row>
    <row r="294" spans="1:10" ht="12.75" x14ac:dyDescent="0.2">
      <c r="A294" s="153"/>
      <c r="B294" s="154"/>
      <c r="C294" s="153"/>
      <c r="D294" s="153"/>
      <c r="E294" s="153"/>
      <c r="F294" s="156"/>
      <c r="G294" s="156"/>
      <c r="H294" s="156"/>
      <c r="I294" s="156"/>
      <c r="J294" s="156"/>
    </row>
    <row r="295" spans="1:10" ht="12.75" x14ac:dyDescent="0.2">
      <c r="A295" s="153"/>
      <c r="B295" s="154"/>
      <c r="C295" s="153"/>
      <c r="D295" s="153"/>
      <c r="E295" s="153"/>
      <c r="F295" s="156"/>
      <c r="G295" s="156"/>
      <c r="H295" s="156"/>
      <c r="I295" s="156"/>
      <c r="J295" s="156"/>
    </row>
    <row r="296" spans="1:10" ht="12.75" x14ac:dyDescent="0.2">
      <c r="A296" s="153"/>
      <c r="B296" s="154"/>
      <c r="C296" s="153"/>
      <c r="D296" s="153"/>
      <c r="E296" s="153"/>
      <c r="F296" s="156"/>
      <c r="G296" s="156"/>
      <c r="H296" s="156"/>
      <c r="I296" s="156"/>
      <c r="J296" s="156"/>
    </row>
    <row r="297" spans="1:10" ht="12.75" x14ac:dyDescent="0.2">
      <c r="A297" s="153"/>
      <c r="B297" s="154"/>
      <c r="C297" s="153"/>
      <c r="D297" s="153"/>
      <c r="E297" s="153"/>
      <c r="F297" s="156"/>
      <c r="G297" s="156"/>
      <c r="H297" s="156"/>
      <c r="I297" s="156"/>
      <c r="J297" s="156"/>
    </row>
    <row r="298" spans="1:10" ht="12.75" x14ac:dyDescent="0.2">
      <c r="A298" s="153"/>
      <c r="B298" s="154"/>
      <c r="C298" s="153"/>
      <c r="D298" s="153"/>
      <c r="E298" s="153"/>
      <c r="F298" s="156"/>
      <c r="G298" s="156"/>
      <c r="H298" s="156"/>
      <c r="I298" s="156"/>
      <c r="J298" s="156"/>
    </row>
    <row r="299" spans="1:10" ht="12.75" x14ac:dyDescent="0.2">
      <c r="A299" s="153"/>
      <c r="B299" s="154"/>
      <c r="C299" s="153"/>
      <c r="D299" s="153"/>
      <c r="E299" s="153"/>
      <c r="F299" s="156"/>
      <c r="G299" s="156"/>
      <c r="H299" s="156"/>
      <c r="I299" s="156"/>
      <c r="J299" s="156"/>
    </row>
    <row r="300" spans="1:10" ht="12.75" x14ac:dyDescent="0.2">
      <c r="A300" s="153"/>
      <c r="B300" s="154"/>
      <c r="C300" s="153"/>
      <c r="D300" s="153"/>
      <c r="E300" s="153"/>
      <c r="F300" s="156"/>
      <c r="G300" s="156"/>
      <c r="H300" s="156"/>
      <c r="I300" s="156"/>
      <c r="J300" s="156"/>
    </row>
    <row r="301" spans="1:10" ht="12.75" x14ac:dyDescent="0.2">
      <c r="A301" s="153"/>
      <c r="B301" s="154"/>
      <c r="C301" s="153"/>
      <c r="D301" s="153"/>
      <c r="E301" s="153"/>
      <c r="F301" s="156"/>
      <c r="G301" s="156"/>
      <c r="H301" s="156"/>
      <c r="I301" s="156"/>
      <c r="J301" s="156"/>
    </row>
    <row r="302" spans="1:10" ht="12.75" x14ac:dyDescent="0.2">
      <c r="A302" s="153"/>
      <c r="B302" s="154"/>
      <c r="C302" s="153"/>
      <c r="D302" s="153"/>
      <c r="E302" s="153"/>
      <c r="F302" s="156"/>
      <c r="G302" s="156"/>
      <c r="H302" s="156"/>
      <c r="I302" s="156"/>
      <c r="J302" s="156"/>
    </row>
    <row r="303" spans="1:10" ht="12.75" x14ac:dyDescent="0.2">
      <c r="A303" s="153"/>
      <c r="B303" s="154"/>
      <c r="C303" s="153"/>
      <c r="D303" s="153"/>
      <c r="E303" s="153"/>
      <c r="F303" s="156"/>
      <c r="G303" s="156"/>
      <c r="H303" s="156"/>
      <c r="I303" s="156"/>
      <c r="J303" s="156"/>
    </row>
    <row r="304" spans="1:10" ht="12.75" x14ac:dyDescent="0.2">
      <c r="A304" s="153"/>
      <c r="B304" s="154"/>
      <c r="C304" s="153"/>
      <c r="D304" s="153"/>
      <c r="E304" s="153"/>
      <c r="F304" s="156"/>
      <c r="G304" s="156"/>
      <c r="H304" s="156"/>
      <c r="I304" s="156"/>
      <c r="J304" s="156"/>
    </row>
    <row r="305" spans="1:10" ht="12.75" x14ac:dyDescent="0.2">
      <c r="A305" s="153"/>
      <c r="B305" s="154"/>
      <c r="C305" s="153"/>
      <c r="D305" s="153"/>
      <c r="E305" s="153"/>
      <c r="F305" s="156"/>
      <c r="G305" s="156"/>
      <c r="H305" s="156"/>
      <c r="I305" s="156"/>
      <c r="J305" s="156"/>
    </row>
    <row r="306" spans="1:10" ht="12.75" x14ac:dyDescent="0.2">
      <c r="A306" s="153"/>
      <c r="B306" s="154"/>
      <c r="C306" s="153"/>
      <c r="D306" s="153"/>
      <c r="E306" s="153"/>
      <c r="F306" s="156"/>
      <c r="G306" s="156"/>
      <c r="H306" s="156"/>
      <c r="I306" s="156"/>
      <c r="J306" s="156"/>
    </row>
    <row r="307" spans="1:10" ht="12.75" x14ac:dyDescent="0.2">
      <c r="A307" s="153"/>
      <c r="B307" s="154"/>
      <c r="C307" s="153"/>
      <c r="D307" s="153"/>
      <c r="E307" s="153"/>
      <c r="F307" s="156"/>
      <c r="G307" s="156"/>
      <c r="H307" s="156"/>
      <c r="I307" s="156"/>
      <c r="J307" s="156"/>
    </row>
    <row r="308" spans="1:10" ht="12.75" x14ac:dyDescent="0.2">
      <c r="A308" s="153"/>
      <c r="B308" s="154"/>
      <c r="C308" s="153"/>
      <c r="D308" s="153"/>
      <c r="E308" s="153"/>
      <c r="F308" s="156"/>
      <c r="G308" s="156"/>
      <c r="H308" s="156"/>
      <c r="I308" s="156"/>
      <c r="J308" s="156"/>
    </row>
    <row r="309" spans="1:10" ht="12.75" x14ac:dyDescent="0.2">
      <c r="A309" s="153"/>
      <c r="B309" s="154"/>
      <c r="C309" s="153"/>
      <c r="D309" s="153"/>
      <c r="E309" s="153"/>
      <c r="F309" s="156"/>
      <c r="G309" s="156"/>
      <c r="H309" s="156"/>
      <c r="I309" s="156"/>
      <c r="J309" s="156"/>
    </row>
    <row r="310" spans="1:10" ht="12.75" x14ac:dyDescent="0.2">
      <c r="A310" s="153"/>
      <c r="B310" s="154"/>
      <c r="C310" s="153"/>
      <c r="D310" s="153"/>
      <c r="E310" s="153"/>
      <c r="F310" s="156"/>
      <c r="G310" s="156"/>
      <c r="H310" s="156"/>
      <c r="I310" s="156"/>
      <c r="J310" s="156"/>
    </row>
    <row r="311" spans="1:10" ht="12.75" x14ac:dyDescent="0.2">
      <c r="A311" s="153"/>
      <c r="B311" s="154"/>
      <c r="C311" s="153"/>
      <c r="D311" s="153"/>
      <c r="E311" s="153"/>
      <c r="F311" s="156"/>
      <c r="G311" s="156"/>
      <c r="H311" s="156"/>
      <c r="I311" s="156"/>
      <c r="J311" s="156"/>
    </row>
    <row r="312" spans="1:10" ht="12.75" x14ac:dyDescent="0.2">
      <c r="A312" s="153"/>
      <c r="B312" s="154"/>
      <c r="C312" s="153"/>
      <c r="D312" s="153"/>
      <c r="E312" s="153"/>
      <c r="F312" s="156"/>
      <c r="G312" s="156"/>
      <c r="H312" s="156"/>
      <c r="I312" s="156"/>
      <c r="J312" s="156"/>
    </row>
    <row r="313" spans="1:10" ht="12.75" x14ac:dyDescent="0.2">
      <c r="A313" s="153"/>
      <c r="B313" s="154"/>
      <c r="C313" s="153"/>
      <c r="D313" s="153"/>
      <c r="E313" s="153"/>
      <c r="F313" s="156"/>
      <c r="G313" s="156"/>
      <c r="H313" s="156"/>
      <c r="I313" s="156"/>
      <c r="J313" s="156"/>
    </row>
    <row r="314" spans="1:10" ht="12.75" x14ac:dyDescent="0.2">
      <c r="A314" s="153"/>
      <c r="B314" s="154"/>
      <c r="C314" s="153"/>
      <c r="D314" s="153"/>
      <c r="E314" s="153"/>
      <c r="F314" s="156"/>
      <c r="G314" s="156"/>
      <c r="H314" s="156"/>
      <c r="I314" s="156"/>
      <c r="J314" s="156"/>
    </row>
  </sheetData>
  <sheetProtection password="8AC2" sheet="1" objects="1" scenarios="1"/>
  <mergeCells count="16">
    <mergeCell ref="H29:I30"/>
    <mergeCell ref="J29:J30"/>
    <mergeCell ref="K29:L32"/>
    <mergeCell ref="M29:M32"/>
    <mergeCell ref="N29:N32"/>
    <mergeCell ref="H31:J32"/>
    <mergeCell ref="D22:E22"/>
    <mergeCell ref="G27:G28"/>
    <mergeCell ref="H27:N27"/>
    <mergeCell ref="H28:I28"/>
    <mergeCell ref="K28:L28"/>
    <mergeCell ref="G9:G10"/>
    <mergeCell ref="C11:E11"/>
    <mergeCell ref="L12:L13"/>
    <mergeCell ref="L14:L15"/>
    <mergeCell ref="L16:L17"/>
  </mergeCells>
  <conditionalFormatting sqref="G11:L11">
    <cfRule type="expression" dxfId="20" priority="13">
      <formula>$C$11="Kelompok : 1"</formula>
    </cfRule>
    <cfRule type="expression" priority="14">
      <formula>$C$8="Sehat"</formula>
    </cfRule>
  </conditionalFormatting>
  <conditionalFormatting sqref="N36:N39">
    <cfRule type="expression" dxfId="19" priority="7">
      <formula>$C$12="Kelompok : 5"</formula>
    </cfRule>
  </conditionalFormatting>
  <conditionalFormatting sqref="H36:I37">
    <cfRule type="expression" dxfId="18" priority="12">
      <formula>$C$12="Kelompok : 1"</formula>
    </cfRule>
  </conditionalFormatting>
  <conditionalFormatting sqref="J36:J37">
    <cfRule type="expression" dxfId="17" priority="11">
      <formula>$C$12="Kelompok : 2A"</formula>
    </cfRule>
  </conditionalFormatting>
  <conditionalFormatting sqref="H38:J39">
    <cfRule type="expression" dxfId="16" priority="10">
      <formula>$C$12="Kelompok : 2B"</formula>
    </cfRule>
  </conditionalFormatting>
  <conditionalFormatting sqref="K36:L39">
    <cfRule type="expression" dxfId="15" priority="9">
      <formula>$C$12="Kelompok : 3"</formula>
    </cfRule>
  </conditionalFormatting>
  <conditionalFormatting sqref="M36:M39">
    <cfRule type="expression" dxfId="14" priority="8">
      <formula>$C$12="Kelompok : 4"</formula>
    </cfRule>
  </conditionalFormatting>
  <conditionalFormatting sqref="H29:I30">
    <cfRule type="expression" dxfId="13" priority="6">
      <formula>$C$11="Kelompok : 1"</formula>
    </cfRule>
  </conditionalFormatting>
  <conditionalFormatting sqref="J29:J30">
    <cfRule type="expression" dxfId="12" priority="5">
      <formula>$C$11="Kelompok : 2A"</formula>
    </cfRule>
  </conditionalFormatting>
  <conditionalFormatting sqref="H31:J32">
    <cfRule type="expression" dxfId="11" priority="4">
      <formula>$C$11="Kelompok : 2B"</formula>
    </cfRule>
  </conditionalFormatting>
  <conditionalFormatting sqref="K29:L32">
    <cfRule type="expression" dxfId="10" priority="3">
      <formula>$C$11="Kelompok : 3"</formula>
    </cfRule>
  </conditionalFormatting>
  <conditionalFormatting sqref="M29:M32">
    <cfRule type="expression" dxfId="9" priority="2">
      <formula>$C$11="Kelompok : 4"</formula>
    </cfRule>
  </conditionalFormatting>
  <conditionalFormatting sqref="N29:N32">
    <cfRule type="expression" dxfId="8" priority="1">
      <formula>$C$11="Kelompok : 5"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C38957DB-70FD-4B03-839A-99E4B9406C80}">
            <xm:f>AND('Macintosh HD:Users:risyanasukarma:Downloads:[SAT Template 0418.xlsx]CALCS'!#REF!&gt;=3.5,'Macintosh HD:Users:risyanasukarma:Downloads:[SAT Template 0418.xlsx]CALCS'!#REF!&gt;=1,'Macintosh HD:Users:risyanasukarma:Downloads:[SAT Template 0418.xlsx]CALCS'!#REF!&gt;=1,'Macintosh HD:Users:risyanasukarma:Downloads:[SAT Template 0418.xlsx]OUTPUT'!#REF!&gt;=75%)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G11:L11</xm:sqref>
        </x14:conditionalFormatting>
        <x14:conditionalFormatting xmlns:xm="http://schemas.microsoft.com/office/excel/2006/main">
          <x14:cfRule type="expression" priority="21" id="{74D93409-BD24-4E87-BAAE-9B045905C9C4}">
            <xm:f>AND($C$8="Sehat",'Macintosh HD:Users:risyanasukarma:Downloads:[SAT Template 0418.xlsx]INPUT'!#REF!&gt;=3.5,'Macintosh HD:Users:risyanasukarma:Downloads:[SAT Template 0418.xlsx]OUTPUT'!#REF!&lt;75%)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G12:K12 L12:L13</xm:sqref>
        </x14:conditionalFormatting>
        <x14:conditionalFormatting xmlns:xm="http://schemas.microsoft.com/office/excel/2006/main">
          <x14:cfRule type="expression" priority="20" id="{2343D457-4814-402C-B18E-C5EFE8F849F6}">
            <xm:f>AND($C$8="Sehat",'Macintosh HD:Users:risyanasukarma:Downloads:[SAT Template 0418.xlsx]INPUT'!#REF!&lt;3.5,'Macintosh HD:Users:risyanasukarma:Downloads:[SAT Template 0418.xlsx]OUTPUT'!#REF!&gt;=50%)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G13:K13 L12:L13</xm:sqref>
        </x14:conditionalFormatting>
        <x14:conditionalFormatting xmlns:xm="http://schemas.microsoft.com/office/excel/2006/main">
          <x14:cfRule type="expression" priority="19" id="{ACF54D63-C0D8-4F28-BB48-974A733E46BA}">
            <xm:f>AND($C$8="Sehat",'Macintosh HD:Users:risyanasukarma:Downloads:[SAT Template 0418.xlsx]INPUT'!#REF!&lt;3.5,'Macintosh HD:Users:risyanasukarma:Downloads:[SAT Template 0418.xlsx]OUTPUT'!#REF!&lt;50%)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  <border>
                <vertical/>
                <horizontal/>
              </border>
            </x14:dxf>
          </x14:cfRule>
          <xm:sqref>G14:K14 L14:L15</xm:sqref>
        </x14:conditionalFormatting>
        <x14:conditionalFormatting xmlns:xm="http://schemas.microsoft.com/office/excel/2006/main">
          <x14:cfRule type="expression" priority="18" id="{AB384CAE-29E5-43C5-82FD-60138DB32949}">
            <xm:f>AND($C$8="Kurang Sehat",'Macintosh HD:Users:risyanasukarma:Downloads:[SAT Template 0418.xlsx]INPUT'!#REF!&gt;=2.2,'Macintosh HD:Users:risyanasukarma:Downloads:[SAT Template 0418.xlsx]INPUT'!#REF!&gt;=0.7,'Macintosh HD:Users:risyanasukarma:Downloads:[SAT Template 0418.xlsx]INPUT'!#REF!&gt;=0.7,'Macintosh HD:Users:risyanasukarma:Downloads:[SAT Template 0418.xlsx]OUTPUT'!#REF!&gt;=75%)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G15:K15 L14:L15</xm:sqref>
        </x14:conditionalFormatting>
        <x14:conditionalFormatting xmlns:xm="http://schemas.microsoft.com/office/excel/2006/main">
          <x14:cfRule type="expression" priority="17" id="{BF8EC247-7351-4FFB-9D3E-88D03FECB2FE}">
            <xm:f>AND($C$8="Kurang Sehat",'Macintosh HD:Users:risyanasukarma:Downloads:[SAT Template 0418.xlsx]INPUT'!#REF!&gt;2.2,'Macintosh HD:Users:risyanasukarma:Downloads:[SAT Template 0418.xlsx]OUTPUT'!#REF!&lt;75%)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G16:K16 L16:L17</xm:sqref>
        </x14:conditionalFormatting>
        <x14:conditionalFormatting xmlns:xm="http://schemas.microsoft.com/office/excel/2006/main">
          <x14:cfRule type="expression" priority="16" id="{8DB33699-9773-454F-BF26-F38F4CA4E9B8}">
            <xm:f>AND($C$8="Sakit",'Macintosh HD:Users:risyanasukarma:Downloads:[SAT Template 0418.xlsx]INPUT'!#REF!&lt;=2.2,'Macintosh HD:Users:risyanasukarma:Downloads:[SAT Template 0418.xlsx]OUTPUT'!#REF!&gt;=75%)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G17:K17 L16:L17</xm:sqref>
        </x14:conditionalFormatting>
        <x14:conditionalFormatting xmlns:xm="http://schemas.microsoft.com/office/excel/2006/main">
          <x14:cfRule type="expression" priority="15" id="{7A50E0CA-4757-40EE-9257-0D3FA8F5CF5B}">
            <xm:f>AND($C$8="Sakit",'Macintosh HD:Users:risyanasukarma:Downloads:[SAT Template 0418.xlsx]INPUT'!#REF!&lt;=2.2,'Macintosh HD:Users:risyanasukarma:Downloads:[SAT Template 0418.xlsx]OUTPUT'!#REF!&lt;75%)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G18:L18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Cover</vt:lpstr>
      <vt:lpstr>Contents</vt:lpstr>
      <vt:lpstr>Petunjuk Pengisian</vt:lpstr>
      <vt:lpstr>INPUT</vt:lpstr>
      <vt:lpstr>CALCS</vt:lpstr>
      <vt:lpstr>OUTPUT</vt:lpstr>
      <vt:lpstr>Ringkasan</vt:lpstr>
      <vt:lpstr>INPUT!Print_Area</vt:lpstr>
      <vt:lpstr>OUTPUT!Print_Area</vt:lpstr>
      <vt:lpstr>CALCS!Print_Titles</vt:lpstr>
      <vt:lpstr>Contents!Print_Titles</vt:lpstr>
      <vt:lpstr>INPUT!Print_Titles</vt:lpstr>
      <vt:lpstr>OUTPUT!Print_Titles</vt:lpstr>
      <vt:lpstr>'Petunjuk Pengisian'!Print_Titles</vt:lpstr>
      <vt:lpstr>Title_Model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user</cp:lastModifiedBy>
  <cp:lastPrinted>2018-03-19T01:39:09Z</cp:lastPrinted>
  <dcterms:created xsi:type="dcterms:W3CDTF">2013-04-24T13:55:27Z</dcterms:created>
  <dcterms:modified xsi:type="dcterms:W3CDTF">2020-09-28T09:14:44Z</dcterms:modified>
</cp:coreProperties>
</file>